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-15" yWindow="-15" windowWidth="15060" windowHeight="9075" tabRatio="962" firstSheet="1" activeTab="1"/>
  </bookViews>
  <sheets>
    <sheet name="Sheet2" sheetId="54" state="hidden" r:id="rId1"/>
    <sheet name="Form" sheetId="4" r:id="rId2"/>
    <sheet name="Template" sheetId="5" r:id="rId3"/>
    <sheet name="DataEmp" sheetId="40" r:id="rId4"/>
  </sheets>
  <definedNames>
    <definedName name="_xlnm._FilterDatabase" localSheetId="3" hidden="1">DataEmp!$B$1:$AA$4</definedName>
    <definedName name="_xlnm._FilterDatabase" localSheetId="2" hidden="1">Template!$A$1:$T$19</definedName>
    <definedName name="CountSheet">GET.WORKBOOK(4)</definedName>
    <definedName name="ListSheet">RIGHT(GET.WORKBOOK(1),LEN(GET.WORKBOOK(1))-FIND("]",GET.WORKBOOK(1)))</definedName>
    <definedName name="_xlnm.Print_Area" localSheetId="1">Form!$D$1:$P$7</definedName>
    <definedName name="ค่าแรง_Emp">DataEmp!$Z$2:$Z$4</definedName>
    <definedName name="ชื่อสกุล_Emp">DataEmp!$F$2:$F$4</definedName>
    <definedName name="ประกัน_Emp">DataEmp!$O$2:$O$4</definedName>
    <definedName name="รหัส_Emp">DataEmp!$E$2:$E$4</definedName>
  </definedNames>
  <calcPr calcId="125725"/>
  <fileRecoveryPr autoRecover="0"/>
</workbook>
</file>

<file path=xl/calcChain.xml><?xml version="1.0" encoding="utf-8"?>
<calcChain xmlns="http://schemas.openxmlformats.org/spreadsheetml/2006/main">
  <c r="J2" i="40"/>
  <c r="M2" s="1"/>
  <c r="U2"/>
  <c r="X2" s="1"/>
  <c r="Y2"/>
  <c r="J3"/>
  <c r="K3" s="1"/>
  <c r="U3"/>
  <c r="V3" s="1"/>
  <c r="Y3"/>
  <c r="J4"/>
  <c r="M4" s="1"/>
  <c r="U4"/>
  <c r="X4" s="1"/>
  <c r="Y4"/>
  <c r="W3" l="1"/>
  <c r="V2"/>
  <c r="X3"/>
  <c r="L3"/>
  <c r="W2"/>
  <c r="K2"/>
  <c r="M3"/>
  <c r="L2"/>
  <c r="V4"/>
  <c r="K4"/>
  <c r="W4"/>
  <c r="L4"/>
  <c r="V1" i="5" l="1"/>
  <c r="D2" i="4"/>
  <c r="O6" l="1" a="1"/>
  <c r="O6" s="1"/>
  <c r="O7" a="1"/>
  <c r="O7" s="1"/>
  <c r="O5" a="1"/>
  <c r="O5" s="1"/>
  <c r="N6" a="1"/>
  <c r="N6" s="1"/>
  <c r="N7" a="1"/>
  <c r="N7" s="1"/>
  <c r="N5" a="1"/>
  <c r="N5" s="1"/>
  <c r="C7" l="1"/>
  <c r="H3"/>
  <c r="C5"/>
  <c r="C6"/>
  <c r="B6"/>
  <c r="G2"/>
  <c r="A2" i="40"/>
  <c r="A3"/>
  <c r="A4"/>
  <c r="W1" i="5"/>
  <c r="A7" i="4" l="1"/>
  <c r="G7"/>
  <c r="P7" s="1"/>
  <c r="E6"/>
  <c r="G6"/>
  <c r="P6" s="1"/>
  <c r="E5"/>
  <c r="G5"/>
  <c r="P5" s="1"/>
  <c r="B7"/>
  <c r="E7"/>
  <c r="A5"/>
  <c r="H4"/>
  <c r="I3"/>
  <c r="A6"/>
  <c r="X1" i="5"/>
  <c r="A2"/>
  <c r="A14"/>
  <c r="A8"/>
  <c r="A3" l="1"/>
  <c r="A15"/>
  <c r="A9"/>
  <c r="C18"/>
  <c r="E9"/>
  <c r="S19"/>
  <c r="D4"/>
  <c r="I16"/>
  <c r="F7"/>
  <c r="K5"/>
  <c r="J14"/>
  <c r="B12"/>
  <c r="F15"/>
  <c r="B11"/>
  <c r="D5"/>
  <c r="B15"/>
  <c r="F2"/>
  <c r="C13"/>
  <c r="K6"/>
  <c r="F3"/>
  <c r="G13"/>
  <c r="K18"/>
  <c r="C19"/>
  <c r="O18"/>
  <c r="P16"/>
  <c r="J15"/>
  <c r="I15"/>
  <c r="D18"/>
  <c r="E8"/>
  <c r="U16"/>
  <c r="R16"/>
  <c r="D8"/>
  <c r="G19"/>
  <c r="G15"/>
  <c r="C2"/>
  <c r="D6"/>
  <c r="G9"/>
  <c r="I12"/>
  <c r="I17"/>
  <c r="E19"/>
  <c r="E6"/>
  <c r="B7"/>
  <c r="S18"/>
  <c r="E5"/>
  <c r="J16"/>
  <c r="I2"/>
  <c r="C17"/>
  <c r="K2"/>
  <c r="K7"/>
  <c r="G14"/>
  <c r="S17"/>
  <c r="I18"/>
  <c r="M17"/>
  <c r="F6"/>
  <c r="F4"/>
  <c r="B16"/>
  <c r="O19"/>
  <c r="D17"/>
  <c r="B10"/>
  <c r="O17"/>
  <c r="B14"/>
  <c r="E3"/>
  <c r="K19"/>
  <c r="I11"/>
  <c r="J2"/>
  <c r="C15"/>
  <c r="J3"/>
  <c r="D2"/>
  <c r="C11"/>
  <c r="J19"/>
  <c r="G11"/>
  <c r="P17"/>
  <c r="C14"/>
  <c r="E4"/>
  <c r="P18"/>
  <c r="I10"/>
  <c r="E2"/>
  <c r="B5"/>
  <c r="D7"/>
  <c r="G8"/>
  <c r="B9"/>
  <c r="E10"/>
  <c r="K16"/>
  <c r="F17"/>
  <c r="E18"/>
  <c r="D19"/>
  <c r="D3"/>
  <c r="C4"/>
  <c r="C8"/>
  <c r="D11"/>
  <c r="K12"/>
  <c r="J13"/>
  <c r="I14"/>
  <c r="G16"/>
  <c r="B17"/>
  <c r="R17"/>
  <c r="U18"/>
  <c r="B2"/>
  <c r="C5"/>
  <c r="D9"/>
  <c r="J10"/>
  <c r="G17"/>
  <c r="B19"/>
  <c r="I3"/>
  <c r="I5"/>
  <c r="C9"/>
  <c r="D12"/>
  <c r="D14"/>
  <c r="E17"/>
  <c r="N18"/>
  <c r="U19"/>
  <c r="J5"/>
  <c r="I6"/>
  <c r="G12"/>
  <c r="B13"/>
  <c r="E14"/>
  <c r="D15"/>
  <c r="C16"/>
  <c r="S16"/>
  <c r="N17"/>
  <c r="M18"/>
  <c r="P19"/>
  <c r="B3"/>
  <c r="D10"/>
  <c r="J11"/>
  <c r="J12"/>
  <c r="K13"/>
  <c r="K14"/>
  <c r="F16"/>
  <c r="R18"/>
  <c r="R19"/>
  <c r="J6"/>
  <c r="J8"/>
  <c r="K10"/>
  <c r="F18"/>
  <c r="N19"/>
  <c r="F5"/>
  <c r="J9"/>
  <c r="J17"/>
  <c r="B4"/>
  <c r="I7"/>
  <c r="E12"/>
  <c r="F14"/>
  <c r="G18"/>
  <c r="B6"/>
  <c r="C10"/>
  <c r="D13"/>
  <c r="M16"/>
  <c r="F19"/>
  <c r="K3"/>
  <c r="N16"/>
  <c r="J18"/>
  <c r="C12"/>
  <c r="C6"/>
  <c r="I8"/>
  <c r="E11"/>
  <c r="E13"/>
  <c r="K15"/>
  <c r="M19"/>
  <c r="I4"/>
  <c r="J7"/>
  <c r="K11"/>
  <c r="E15"/>
  <c r="J4"/>
  <c r="G10"/>
  <c r="I13"/>
  <c r="K17"/>
  <c r="I19"/>
  <c r="D16"/>
  <c r="E16"/>
  <c r="K9"/>
  <c r="I9"/>
  <c r="O16"/>
  <c r="K8"/>
  <c r="U17"/>
  <c r="E7"/>
  <c r="C3"/>
  <c r="B18"/>
  <c r="C7"/>
  <c r="K4"/>
  <c r="B8"/>
  <c r="J3" i="4"/>
  <c r="I4"/>
  <c r="F12" i="5"/>
  <c r="F8"/>
  <c r="F11"/>
  <c r="F10"/>
  <c r="F13"/>
  <c r="F9"/>
  <c r="A16" l="1"/>
  <c r="J4" i="4"/>
  <c r="K3"/>
  <c r="A10" i="5"/>
  <c r="A4"/>
  <c r="A11" l="1"/>
  <c r="A5"/>
  <c r="A17"/>
  <c r="L3" i="4"/>
  <c r="K4"/>
  <c r="M3" l="1"/>
  <c r="L4"/>
  <c r="A6" i="5"/>
  <c r="A18"/>
  <c r="A12"/>
  <c r="A19" l="1"/>
  <c r="M4" i="4"/>
  <c r="A13" i="5"/>
  <c r="A7"/>
  <c r="G3" l="1"/>
  <c r="G6"/>
  <c r="G7"/>
  <c r="G5"/>
  <c r="G2"/>
  <c r="G4"/>
  <c r="T17" l="1"/>
  <c r="T16"/>
  <c r="T19"/>
  <c r="T18"/>
  <c r="H16" l="1"/>
  <c r="H15"/>
  <c r="H14"/>
  <c r="H17"/>
  <c r="H19"/>
  <c r="H18"/>
  <c r="L19" l="1"/>
  <c r="L16"/>
  <c r="L15"/>
  <c r="L14"/>
  <c r="L18"/>
  <c r="L17"/>
  <c r="Q17" l="1"/>
  <c r="Q18"/>
  <c r="Q16"/>
  <c r="Q19"/>
  <c r="H11" l="1"/>
  <c r="H9"/>
  <c r="H10"/>
  <c r="H12"/>
  <c r="H8"/>
  <c r="H13"/>
  <c r="L8" l="1"/>
  <c r="L12"/>
  <c r="L9"/>
  <c r="L13"/>
  <c r="L11"/>
  <c r="L10"/>
  <c r="H4" l="1"/>
  <c r="H7"/>
  <c r="H3"/>
  <c r="H6"/>
  <c r="H5"/>
  <c r="H2"/>
  <c r="L5" l="1"/>
  <c r="L2"/>
  <c r="L6"/>
  <c r="L7"/>
  <c r="L3"/>
  <c r="L4"/>
  <c r="P2" i="4"/>
</calcChain>
</file>

<file path=xl/sharedStrings.xml><?xml version="1.0" encoding="utf-8"?>
<sst xmlns="http://schemas.openxmlformats.org/spreadsheetml/2006/main" count="69" uniqueCount="46">
  <si>
    <t>รหัส</t>
  </si>
  <si>
    <t>รวมวัน</t>
  </si>
  <si>
    <t>ค่าแรง</t>
  </si>
  <si>
    <t xml:space="preserve">วันที่ </t>
  </si>
  <si>
    <t>วัน</t>
  </si>
  <si>
    <t>เป็นเงิน</t>
  </si>
  <si>
    <t>แผนก</t>
  </si>
  <si>
    <t>วันที่เริ่มต้น</t>
  </si>
  <si>
    <t>Time</t>
  </si>
  <si>
    <t>แรกเข้า</t>
  </si>
  <si>
    <t>วันเดือนปีเกิด</t>
  </si>
  <si>
    <t>อายุงาน</t>
  </si>
  <si>
    <t>ชื่อเล่น</t>
  </si>
  <si>
    <t>เพศ</t>
  </si>
  <si>
    <t>เดือน</t>
  </si>
  <si>
    <t>หญิง</t>
  </si>
  <si>
    <t>รวม</t>
  </si>
  <si>
    <t>ปรับ</t>
  </si>
  <si>
    <t>เงินเบิกคงค้าง</t>
  </si>
  <si>
    <t>ใส่วันเข้างาน</t>
  </si>
  <si>
    <t>สถานะงาน</t>
  </si>
  <si>
    <t>วันที่ออก</t>
  </si>
  <si>
    <t>ชั้นที่</t>
  </si>
  <si>
    <t>ชื่อสกุล</t>
  </si>
  <si>
    <t>ลำดับที่</t>
  </si>
  <si>
    <t>ลำดับ</t>
  </si>
  <si>
    <t>ปี</t>
  </si>
  <si>
    <t>เคยอยู่</t>
  </si>
  <si>
    <t>วันที่บันทึก</t>
  </si>
  <si>
    <t>หญิงไทย</t>
  </si>
  <si>
    <t>ต่างชาติ</t>
  </si>
  <si>
    <t>OT.</t>
  </si>
  <si>
    <t>รวม OT.</t>
  </si>
  <si>
    <t>วันนี้</t>
  </si>
  <si>
    <t>เข้าปี</t>
  </si>
  <si>
    <t>ชื่อสกุล Emp</t>
  </si>
  <si>
    <t>รหัส Emp</t>
  </si>
  <si>
    <t>ค่าแรง Emp</t>
  </si>
  <si>
    <t>ประกัน Emp</t>
  </si>
  <si>
    <t>ญท.0.39.9.001</t>
  </si>
  <si>
    <t xml:space="preserve">เพ็ญ  . </t>
  </si>
  <si>
    <t>ญท.0.39.9.002</t>
  </si>
  <si>
    <t xml:space="preserve">หมิว  . </t>
  </si>
  <si>
    <t>ญท.0.45.4.001</t>
  </si>
  <si>
    <t xml:space="preserve">อ้อย  . </t>
  </si>
  <si>
    <t xml:space="preserve">    </t>
  </si>
</sst>
</file>

<file path=xl/styles.xml><?xml version="1.0" encoding="utf-8"?>
<styleSheet xmlns="http://schemas.openxmlformats.org/spreadsheetml/2006/main">
  <numFmts count="12">
    <numFmt numFmtId="41" formatCode="_-* #,##0_-;\-* #,##0_-;_-* &quot;-&quot;_-;_-@_-"/>
    <numFmt numFmtId="187" formatCode="[$-1010000]d/m/yyyy;@"/>
    <numFmt numFmtId="188" formatCode="d"/>
    <numFmt numFmtId="189" formatCode="ววว"/>
    <numFmt numFmtId="190" formatCode="yyyy"/>
    <numFmt numFmtId="191" formatCode="ปป"/>
    <numFmt numFmtId="192" formatCode="dd/mm/yyyy;@"/>
    <numFmt numFmtId="193" formatCode="_-* #,##0.0_-;\-* #,##0.0_-;_-* &quot;-&quot;?_-;_-@_-"/>
    <numFmt numFmtId="194" formatCode="[$-107041E]d\ mmm\ yy;@"/>
    <numFmt numFmtId="195" formatCode="[$-107041E]d\ mmmm\ yyyy;@"/>
    <numFmt numFmtId="196" formatCode="ดดด"/>
    <numFmt numFmtId="197" formatCode="0.0_ ;\-0.0\ "/>
  </numFmts>
  <fonts count="12">
    <font>
      <sz val="14"/>
      <name val="AngsanaUPC"/>
      <charset val="222"/>
    </font>
    <font>
      <sz val="14"/>
      <name val="AngsanaUPC"/>
      <family val="1"/>
      <charset val="222"/>
    </font>
    <font>
      <sz val="16"/>
      <name val="AngsanaUPC"/>
      <family val="1"/>
      <charset val="222"/>
    </font>
    <font>
      <sz val="14"/>
      <name val="Cordia New"/>
      <family val="2"/>
    </font>
    <font>
      <sz val="12"/>
      <name val="AngsanaUPC"/>
      <family val="1"/>
      <charset val="222"/>
    </font>
    <font>
      <sz val="14"/>
      <name val="AngsanaUPC"/>
      <family val="1"/>
      <charset val="222"/>
    </font>
    <font>
      <sz val="10"/>
      <name val="AngsanaUPC"/>
      <family val="1"/>
      <charset val="222"/>
    </font>
    <font>
      <sz val="14"/>
      <name val="AngsanaUPC"/>
      <family val="1"/>
    </font>
    <font>
      <sz val="8"/>
      <name val="AngsanaUPC"/>
      <family val="1"/>
      <charset val="222"/>
    </font>
    <font>
      <sz val="14"/>
      <color indexed="12"/>
      <name val="AngsanaUPC"/>
      <family val="1"/>
      <charset val="222"/>
    </font>
    <font>
      <sz val="14"/>
      <color indexed="14"/>
      <name val="AngsanaUPC"/>
      <family val="1"/>
      <charset val="222"/>
    </font>
    <font>
      <sz val="14"/>
      <color rgb="FFFF0000"/>
      <name val="AngsanaUPC"/>
      <family val="1"/>
      <charset val="22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84">
    <xf numFmtId="0" fontId="0" fillId="0" borderId="0" xfId="0" applyAlignment="1"/>
    <xf numFmtId="0" fontId="2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87" fontId="0" fillId="0" borderId="0" xfId="0" applyNumberFormat="1" applyAlignment="1"/>
    <xf numFmtId="0" fontId="2" fillId="0" borderId="2" xfId="0" applyFont="1" applyBorder="1" applyAlignment="1"/>
    <xf numFmtId="0" fontId="7" fillId="0" borderId="0" xfId="0" applyFont="1" applyAlignment="1"/>
    <xf numFmtId="192" fontId="2" fillId="0" borderId="0" xfId="0" applyNumberFormat="1" applyFont="1" applyBorder="1" applyAlignment="1">
      <alignment horizontal="center"/>
    </xf>
    <xf numFmtId="190" fontId="0" fillId="0" borderId="0" xfId="0" applyNumberFormat="1" applyAlignment="1"/>
    <xf numFmtId="0" fontId="5" fillId="3" borderId="8" xfId="0" applyNumberFormat="1" applyFont="1" applyFill="1" applyBorder="1" applyAlignment="1">
      <alignment horizontal="center"/>
    </xf>
    <xf numFmtId="193" fontId="4" fillId="3" borderId="1" xfId="0" applyNumberFormat="1" applyFont="1" applyFill="1" applyBorder="1" applyAlignment="1"/>
    <xf numFmtId="0" fontId="0" fillId="0" borderId="1" xfId="0" applyBorder="1" applyAlignment="1"/>
    <xf numFmtId="0" fontId="0" fillId="4" borderId="0" xfId="0" applyFill="1" applyAlignment="1"/>
    <xf numFmtId="0" fontId="2" fillId="0" borderId="0" xfId="0" applyNumberFormat="1" applyFont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4" fillId="0" borderId="2" xfId="0" applyFont="1" applyBorder="1" applyAlignment="1"/>
    <xf numFmtId="0" fontId="5" fillId="3" borderId="9" xfId="0" applyFont="1" applyFill="1" applyBorder="1" applyAlignment="1">
      <alignment horizontal="center"/>
    </xf>
    <xf numFmtId="0" fontId="6" fillId="3" borderId="2" xfId="0" applyFont="1" applyFill="1" applyBorder="1" applyAlignment="1"/>
    <xf numFmtId="189" fontId="4" fillId="2" borderId="2" xfId="0" applyNumberFormat="1" applyFont="1" applyFill="1" applyBorder="1" applyAlignment="1" applyProtection="1">
      <alignment horizontal="center"/>
    </xf>
    <xf numFmtId="188" fontId="4" fillId="2" borderId="4" xfId="0" applyNumberFormat="1" applyFont="1" applyFill="1" applyBorder="1" applyAlignment="1" applyProtection="1">
      <alignment horizontal="center"/>
    </xf>
    <xf numFmtId="193" fontId="0" fillId="0" borderId="0" xfId="0" applyNumberFormat="1" applyAlignment="1"/>
    <xf numFmtId="0" fontId="4" fillId="3" borderId="6" xfId="0" applyFont="1" applyFill="1" applyBorder="1" applyAlignment="1">
      <alignment horizontal="center"/>
    </xf>
    <xf numFmtId="189" fontId="4" fillId="5" borderId="1" xfId="0" applyNumberFormat="1" applyFont="1" applyFill="1" applyBorder="1" applyAlignment="1" applyProtection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/>
    <xf numFmtId="0" fontId="5" fillId="3" borderId="1" xfId="0" applyNumberFormat="1" applyFont="1" applyFill="1" applyBorder="1" applyAlignment="1"/>
    <xf numFmtId="194" fontId="0" fillId="0" borderId="1" xfId="0" applyNumberFormat="1" applyBorder="1" applyAlignment="1"/>
    <xf numFmtId="194" fontId="0" fillId="0" borderId="0" xfId="0" applyNumberFormat="1" applyAlignment="1"/>
    <xf numFmtId="0" fontId="5" fillId="0" borderId="14" xfId="0" applyFont="1" applyBorder="1" applyAlignment="1">
      <alignment horizontal="center"/>
    </xf>
    <xf numFmtId="192" fontId="5" fillId="0" borderId="0" xfId="0" applyNumberFormat="1" applyFont="1" applyBorder="1" applyAlignment="1">
      <alignment horizontal="left" wrapText="1"/>
    </xf>
    <xf numFmtId="0" fontId="5" fillId="0" borderId="15" xfId="0" applyFont="1" applyBorder="1" applyAlignment="1">
      <alignment horizontal="center"/>
    </xf>
    <xf numFmtId="14" fontId="0" fillId="6" borderId="1" xfId="0" applyNumberFormat="1" applyFill="1" applyBorder="1" applyAlignment="1"/>
    <xf numFmtId="191" fontId="0" fillId="0" borderId="0" xfId="0" applyNumberFormat="1" applyAlignment="1"/>
    <xf numFmtId="0" fontId="0" fillId="0" borderId="0" xfId="0" applyNumberFormat="1" applyAlignment="1"/>
    <xf numFmtId="0" fontId="5" fillId="9" borderId="1" xfId="0" applyFont="1" applyFill="1" applyBorder="1" applyAlignment="1">
      <alignment horizontal="center" vertical="top"/>
    </xf>
    <xf numFmtId="0" fontId="1" fillId="0" borderId="0" xfId="0" applyFont="1" applyAlignment="1"/>
    <xf numFmtId="0" fontId="10" fillId="0" borderId="0" xfId="0" applyNumberFormat="1" applyFont="1" applyAlignment="1"/>
    <xf numFmtId="0" fontId="9" fillId="0" borderId="0" xfId="0" applyNumberFormat="1" applyFont="1" applyAlignment="1"/>
    <xf numFmtId="194" fontId="0" fillId="0" borderId="1" xfId="0" applyNumberFormat="1" applyBorder="1" applyAlignment="1">
      <alignment vertical="top"/>
    </xf>
    <xf numFmtId="191" fontId="0" fillId="0" borderId="1" xfId="0" applyNumberFormat="1" applyBorder="1" applyAlignment="1">
      <alignment vertical="top"/>
    </xf>
    <xf numFmtId="0" fontId="0" fillId="0" borderId="1" xfId="0" applyBorder="1" applyAlignment="1">
      <alignment horizontal="center" vertical="top"/>
    </xf>
    <xf numFmtId="194" fontId="5" fillId="9" borderId="1" xfId="0" applyNumberFormat="1" applyFont="1" applyFill="1" applyBorder="1" applyAlignment="1">
      <alignment horizontal="center" vertical="top"/>
    </xf>
    <xf numFmtId="14" fontId="5" fillId="3" borderId="1" xfId="0" applyNumberFormat="1" applyFont="1" applyFill="1" applyBorder="1" applyAlignment="1">
      <alignment horizontal="center" vertical="top"/>
    </xf>
    <xf numFmtId="0" fontId="5" fillId="3" borderId="1" xfId="0" applyFont="1" applyFill="1" applyBorder="1" applyAlignment="1">
      <alignment horizontal="center" vertical="top"/>
    </xf>
    <xf numFmtId="0" fontId="5" fillId="7" borderId="1" xfId="0" applyNumberFormat="1" applyFont="1" applyFill="1" applyBorder="1" applyAlignment="1">
      <alignment horizontal="center" vertical="top"/>
    </xf>
    <xf numFmtId="0" fontId="10" fillId="7" borderId="1" xfId="0" applyNumberFormat="1" applyFont="1" applyFill="1" applyBorder="1" applyAlignment="1">
      <alignment horizontal="center" vertical="top"/>
    </xf>
    <xf numFmtId="0" fontId="9" fillId="7" borderId="1" xfId="0" applyNumberFormat="1" applyFont="1" applyFill="1" applyBorder="1" applyAlignment="1">
      <alignment horizontal="center" vertical="top"/>
    </xf>
    <xf numFmtId="194" fontId="5" fillId="7" borderId="1" xfId="0" applyNumberFormat="1" applyFont="1" applyFill="1" applyBorder="1" applyAlignment="1">
      <alignment horizontal="center" vertical="top"/>
    </xf>
    <xf numFmtId="0" fontId="5" fillId="6" borderId="1" xfId="0" applyFont="1" applyFill="1" applyBorder="1" applyAlignment="1">
      <alignment horizontal="center" vertical="top"/>
    </xf>
    <xf numFmtId="0" fontId="5" fillId="7" borderId="1" xfId="0" applyFont="1" applyFill="1" applyBorder="1" applyAlignment="1">
      <alignment horizontal="center" vertical="top"/>
    </xf>
    <xf numFmtId="191" fontId="0" fillId="0" borderId="1" xfId="0" applyNumberFormat="1" applyBorder="1" applyAlignment="1"/>
    <xf numFmtId="0" fontId="0" fillId="0" borderId="1" xfId="0" applyNumberFormat="1" applyBorder="1" applyAlignment="1"/>
    <xf numFmtId="0" fontId="10" fillId="0" borderId="1" xfId="0" applyNumberFormat="1" applyFont="1" applyBorder="1" applyAlignment="1"/>
    <xf numFmtId="0" fontId="9" fillId="0" borderId="1" xfId="0" applyNumberFormat="1" applyFont="1" applyBorder="1" applyAlignment="1"/>
    <xf numFmtId="0" fontId="5" fillId="0" borderId="3" xfId="0" applyFont="1" applyBorder="1" applyAlignment="1">
      <alignment horizontal="center"/>
    </xf>
    <xf numFmtId="0" fontId="5" fillId="8" borderId="12" xfId="0" applyFont="1" applyFill="1" applyBorder="1" applyAlignment="1">
      <alignment horizontal="center"/>
    </xf>
    <xf numFmtId="0" fontId="2" fillId="8" borderId="7" xfId="0" applyFont="1" applyFill="1" applyBorder="1" applyAlignment="1">
      <alignment vertical="center"/>
    </xf>
    <xf numFmtId="0" fontId="5" fillId="8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vertical="center"/>
    </xf>
    <xf numFmtId="0" fontId="5" fillId="8" borderId="7" xfId="0" applyFont="1" applyFill="1" applyBorder="1" applyAlignment="1">
      <alignment horizontal="center"/>
    </xf>
    <xf numFmtId="196" fontId="0" fillId="0" borderId="0" xfId="0" applyNumberFormat="1" applyAlignment="1"/>
    <xf numFmtId="193" fontId="4" fillId="3" borderId="7" xfId="0" applyNumberFormat="1" applyFont="1" applyFill="1" applyBorder="1" applyAlignment="1"/>
    <xf numFmtId="41" fontId="5" fillId="3" borderId="7" xfId="0" applyNumberFormat="1" applyFont="1" applyFill="1" applyBorder="1" applyAlignment="1"/>
    <xf numFmtId="41" fontId="5" fillId="3" borderId="1" xfId="0" applyNumberFormat="1" applyFont="1" applyFill="1" applyBorder="1" applyAlignment="1"/>
    <xf numFmtId="0" fontId="3" fillId="8" borderId="12" xfId="0" applyFont="1" applyFill="1" applyBorder="1" applyAlignment="1">
      <alignment horizontal="left"/>
    </xf>
    <xf numFmtId="0" fontId="3" fillId="8" borderId="1" xfId="0" applyFont="1" applyFill="1" applyBorder="1" applyAlignment="1">
      <alignment horizontal="left"/>
    </xf>
    <xf numFmtId="195" fontId="0" fillId="0" borderId="10" xfId="0" applyNumberFormat="1" applyBorder="1" applyAlignment="1"/>
    <xf numFmtId="197" fontId="6" fillId="10" borderId="5" xfId="0" applyNumberFormat="1" applyFont="1" applyFill="1" applyBorder="1" applyAlignment="1"/>
    <xf numFmtId="0" fontId="2" fillId="11" borderId="7" xfId="0" applyFont="1" applyFill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11" fillId="0" borderId="0" xfId="0" applyFont="1" applyAlignment="1"/>
    <xf numFmtId="0" fontId="0" fillId="12" borderId="1" xfId="0" applyFill="1" applyBorder="1" applyAlignment="1"/>
    <xf numFmtId="194" fontId="5" fillId="13" borderId="1" xfId="0" applyNumberFormat="1" applyFont="1" applyFill="1" applyBorder="1" applyAlignment="1">
      <alignment horizontal="center" vertical="top"/>
    </xf>
    <xf numFmtId="14" fontId="0" fillId="13" borderId="1" xfId="0" applyNumberFormat="1" applyFill="1" applyBorder="1" applyAlignment="1"/>
    <xf numFmtId="0" fontId="5" fillId="2" borderId="14" xfId="0" applyFont="1" applyFill="1" applyBorder="1" applyAlignment="1">
      <alignment horizontal="center"/>
    </xf>
    <xf numFmtId="0" fontId="0" fillId="2" borderId="0" xfId="0" applyFill="1" applyBorder="1" applyAlignment="1"/>
    <xf numFmtId="0" fontId="5" fillId="3" borderId="14" xfId="0" applyNumberFormat="1" applyFont="1" applyFill="1" applyBorder="1" applyAlignment="1">
      <alignment horizontal="center"/>
    </xf>
    <xf numFmtId="0" fontId="5" fillId="3" borderId="16" xfId="0" applyNumberFormat="1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horizontal="center" vertical="top"/>
    </xf>
    <xf numFmtId="0" fontId="5" fillId="3" borderId="13" xfId="0" applyFont="1" applyFill="1" applyBorder="1" applyAlignment="1">
      <alignment horizontal="center" vertical="top"/>
    </xf>
  </cellXfs>
  <cellStyles count="1">
    <cellStyle name="ปกติ" xfId="0" builtinId="0"/>
  </cellStyles>
  <dxfs count="6">
    <dxf>
      <fill>
        <patternFill>
          <bgColor indexed="26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ont>
        <condense val="0"/>
        <extend val="0"/>
        <color indexed="17"/>
      </font>
    </dxf>
    <dxf>
      <font>
        <condense val="0"/>
        <extend val="0"/>
        <color indexed="14"/>
      </font>
    </dxf>
    <dxf>
      <font>
        <condense val="0"/>
        <extend val="0"/>
        <color indexed="12"/>
      </font>
    </dxf>
  </dxfs>
  <tableStyles count="0" defaultTableStyle="TableStyleMedium2" defaultPivotStyle="PivotStyleLight16"/>
  <colors>
    <mruColors>
      <color rgb="FFFFFFCC"/>
      <color rgb="FFFFFF99"/>
      <color rgb="FF00CCFF"/>
      <color rgb="FFCCFFFF"/>
      <color rgb="FF99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/>
  </sheetViews>
  <sheetFormatPr defaultRowHeight="21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 enableFormatConditionsCalculation="0">
    <tabColor indexed="52"/>
  </sheetPr>
  <dimension ref="A1:P42"/>
  <sheetViews>
    <sheetView tabSelected="1" workbookViewId="0">
      <pane xSplit="7" ySplit="4" topLeftCell="H5" activePane="bottomRight" state="frozen"/>
      <selection pane="topRight" activeCell="H1" sqref="H1"/>
      <selection pane="bottomLeft" activeCell="A5" sqref="A5"/>
      <selection pane="bottomRight" activeCell="L13" sqref="L13"/>
    </sheetView>
  </sheetViews>
  <sheetFormatPr defaultRowHeight="21"/>
  <cols>
    <col min="1" max="1" width="3.6640625" customWidth="1"/>
    <col min="2" max="2" width="4" customWidth="1"/>
    <col min="3" max="3" width="12.6640625" customWidth="1"/>
    <col min="4" max="4" width="15.83203125" customWidth="1"/>
    <col min="5" max="5" width="8.83203125" customWidth="1"/>
    <col min="6" max="6" width="4.83203125" customWidth="1"/>
    <col min="7" max="7" width="6.33203125" bestFit="1" customWidth="1"/>
    <col min="8" max="13" width="3.83203125" customWidth="1"/>
    <col min="14" max="14" width="5.33203125" customWidth="1"/>
    <col min="15" max="15" width="5.5" bestFit="1" customWidth="1"/>
    <col min="16" max="16" width="10.33203125" bestFit="1" customWidth="1"/>
  </cols>
  <sheetData>
    <row r="1" spans="1:16" ht="30" customHeight="1">
      <c r="B1" t="s">
        <v>7</v>
      </c>
      <c r="D1" s="26">
        <v>41764</v>
      </c>
      <c r="E1" s="32"/>
      <c r="F1" s="6"/>
      <c r="O1" s="27"/>
      <c r="P1" s="27"/>
    </row>
    <row r="2" spans="1:16" ht="30" customHeight="1">
      <c r="D2" s="26">
        <f>D1+4</f>
        <v>41768</v>
      </c>
      <c r="E2" s="32"/>
      <c r="F2" s="12"/>
      <c r="G2" s="69" t="str">
        <f>"ตั้งแต่วันที่ "&amp;TEXT($D$1,"dd mmm")&amp;" ถึง "&amp;TEXT($D$2,"dd mmm yyyy")</f>
        <v>ตั้งแต่วันที่ 05 พ.ค. ถึง 09 พ.ค. 2014</v>
      </c>
      <c r="H2" s="69"/>
      <c r="I2" s="69"/>
      <c r="J2" s="69"/>
      <c r="K2" s="69"/>
      <c r="L2" s="69"/>
      <c r="M2" s="69"/>
      <c r="N2" s="69"/>
      <c r="O2" s="7"/>
      <c r="P2" s="23">
        <f>SUM(P5:P7)+P1</f>
        <v>7110</v>
      </c>
    </row>
    <row r="3" spans="1:16" ht="30" customHeight="1">
      <c r="A3" s="1"/>
      <c r="B3" s="1"/>
      <c r="C3" s="1"/>
      <c r="D3" s="4"/>
      <c r="E3" s="4"/>
      <c r="F3" s="18"/>
      <c r="G3" s="20"/>
      <c r="H3" s="21">
        <f>D1</f>
        <v>41764</v>
      </c>
      <c r="I3" s="21">
        <f>H3+1</f>
        <v>41765</v>
      </c>
      <c r="J3" s="21">
        <f>I3+1</f>
        <v>41766</v>
      </c>
      <c r="K3" s="21">
        <f>J3+1</f>
        <v>41767</v>
      </c>
      <c r="L3" s="21">
        <f>K3+1</f>
        <v>41768</v>
      </c>
      <c r="M3" s="21">
        <f>L3+1</f>
        <v>41769</v>
      </c>
      <c r="N3" s="79" t="s">
        <v>16</v>
      </c>
      <c r="O3" s="80"/>
      <c r="P3" s="8"/>
    </row>
    <row r="4" spans="1:16" ht="30" customHeight="1" thickBot="1">
      <c r="A4" s="2" t="s">
        <v>22</v>
      </c>
      <c r="B4" s="2" t="s">
        <v>25</v>
      </c>
      <c r="C4" s="2" t="s">
        <v>0</v>
      </c>
      <c r="D4" s="2" t="s">
        <v>23</v>
      </c>
      <c r="E4" s="57" t="s">
        <v>12</v>
      </c>
      <c r="F4" s="2" t="s">
        <v>17</v>
      </c>
      <c r="G4" s="13" t="s">
        <v>2</v>
      </c>
      <c r="H4" s="22">
        <f t="shared" ref="H4:M4" si="0">H3</f>
        <v>41764</v>
      </c>
      <c r="I4" s="22">
        <f t="shared" si="0"/>
        <v>41765</v>
      </c>
      <c r="J4" s="22">
        <f t="shared" si="0"/>
        <v>41766</v>
      </c>
      <c r="K4" s="22">
        <f t="shared" si="0"/>
        <v>41767</v>
      </c>
      <c r="L4" s="22">
        <f t="shared" si="0"/>
        <v>41768</v>
      </c>
      <c r="M4" s="22">
        <f t="shared" si="0"/>
        <v>41769</v>
      </c>
      <c r="N4" s="19" t="s">
        <v>4</v>
      </c>
      <c r="O4" s="19" t="s">
        <v>31</v>
      </c>
      <c r="P4" s="24" t="s">
        <v>5</v>
      </c>
    </row>
    <row r="5" spans="1:16" ht="24" thickTop="1">
      <c r="A5" s="62">
        <f>IF(ISBLANK($C5)," ",VLOOKUP($C5,DataEmp!$E$2:$AA$4,13,FALSE))</f>
        <v>0</v>
      </c>
      <c r="B5" s="33">
        <v>1</v>
      </c>
      <c r="C5" s="58" t="str">
        <f t="shared" ref="C5:C7" si="1">IF($D5="","",INDEX(รหัส_Emp,MATCH($D5,ชื่อสกุล_Emp,0)))</f>
        <v>ญท.0.39.9.001</v>
      </c>
      <c r="D5" s="67" t="s">
        <v>40</v>
      </c>
      <c r="E5" s="59" t="str">
        <f>IF(ISBLANK($C5)," ",VLOOKUP($C5,DataEmp!$E$2:$AA$4,3,FALSE))</f>
        <v xml:space="preserve">เพ็ญ  . </v>
      </c>
      <c r="F5" s="71"/>
      <c r="G5" s="14">
        <f>IF($C5="","",INDEX(ค่าแรง_Emp,MATCH($C5,รหัส_Emp,0)))+F5</f>
        <v>405</v>
      </c>
      <c r="H5" s="70">
        <v>1</v>
      </c>
      <c r="I5" s="70">
        <v>1</v>
      </c>
      <c r="J5" s="70">
        <v>1</v>
      </c>
      <c r="K5" s="70">
        <v>1</v>
      </c>
      <c r="L5" s="70">
        <v>1</v>
      </c>
      <c r="M5" s="70">
        <v>1</v>
      </c>
      <c r="N5" s="64">
        <f t="array" ref="N5">SUM(IF(ISNUMBER(H5:M5),ROUNDDOWN(H5:M5,0)))+SUMIF(H5:M5,0.5)</f>
        <v>6</v>
      </c>
      <c r="O5" s="64">
        <f t="array" ref="O5">SUM(IF(ISNUMBER(H5:M5),IF(H5:M5&lt;&gt;0.5,H5:M5-INT(H5:M5))))*10</f>
        <v>0</v>
      </c>
      <c r="P5" s="65">
        <f>INT(SUM(G5*O5)/8+(G5*N5))</f>
        <v>2430</v>
      </c>
    </row>
    <row r="6" spans="1:16" ht="23.25">
      <c r="A6" s="60">
        <f>IF(ISBLANK($C6)," ",VLOOKUP($C6,DataEmp!$E$2:$AA$4,13,FALSE))</f>
        <v>0</v>
      </c>
      <c r="B6" s="31">
        <f t="shared" ref="B6:B7" si="2">B5+1</f>
        <v>2</v>
      </c>
      <c r="C6" s="60" t="str">
        <f t="shared" si="1"/>
        <v>ญท.0.39.9.002</v>
      </c>
      <c r="D6" s="68" t="s">
        <v>42</v>
      </c>
      <c r="E6" s="61" t="str">
        <f>IF(ISBLANK($C6)," ",VLOOKUP($C6,DataEmp!$E$2:$AA$4,3,FALSE))</f>
        <v xml:space="preserve">หมิว  . </v>
      </c>
      <c r="F6" s="72"/>
      <c r="G6" s="15">
        <f>IF($C6="","",INDEX(ค่าแรง_Emp,MATCH($C6,รหัส_Emp,0)))+F6</f>
        <v>390</v>
      </c>
      <c r="H6" s="70"/>
      <c r="I6" s="70">
        <v>1</v>
      </c>
      <c r="J6" s="70">
        <v>1</v>
      </c>
      <c r="K6" s="70">
        <v>1</v>
      </c>
      <c r="L6" s="70">
        <v>1</v>
      </c>
      <c r="M6" s="70">
        <v>1</v>
      </c>
      <c r="N6" s="9">
        <f t="array" ref="N6">SUM(IF(ISNUMBER(H6:M6),ROUNDDOWN(H6:M6,0)))+SUMIF(H6:M6,0.5)</f>
        <v>5</v>
      </c>
      <c r="O6" s="9">
        <f t="array" ref="O6">SUM(IF(ISNUMBER(H6:M6),IF(H6:M6&lt;&gt;0.5,H6:M6-INT(H6:M6))))*10</f>
        <v>0</v>
      </c>
      <c r="P6" s="66">
        <f t="shared" ref="P6:P7" si="3">INT(SUM(G6*O6)/8+(G6*N6))</f>
        <v>1950</v>
      </c>
    </row>
    <row r="7" spans="1:16" ht="23.25">
      <c r="A7" s="60">
        <f>IF(ISBLANK($C7)," ",VLOOKUP($C7,DataEmp!$E$2:$AA$4,13,FALSE))</f>
        <v>0</v>
      </c>
      <c r="B7" s="31">
        <f t="shared" si="2"/>
        <v>3</v>
      </c>
      <c r="C7" s="60" t="str">
        <f t="shared" si="1"/>
        <v>ญท.0.45.4.001</v>
      </c>
      <c r="D7" s="68" t="s">
        <v>44</v>
      </c>
      <c r="E7" s="61" t="str">
        <f>IF(ISBLANK($C7)," ",VLOOKUP($C7,DataEmp!$E$2:$AA$4,3,FALSE))</f>
        <v xml:space="preserve">อ้อย  . </v>
      </c>
      <c r="F7" s="72"/>
      <c r="G7" s="15">
        <f>IF($C7="","",INDEX(ค่าแรง_Emp,MATCH($C7,รหัส_Emp,0)))+F7</f>
        <v>455</v>
      </c>
      <c r="H7" s="70">
        <v>1</v>
      </c>
      <c r="I7" s="70">
        <v>1</v>
      </c>
      <c r="J7" s="70">
        <v>1</v>
      </c>
      <c r="K7" s="70">
        <v>1</v>
      </c>
      <c r="L7" s="70">
        <v>1</v>
      </c>
      <c r="M7" s="70">
        <v>1</v>
      </c>
      <c r="N7" s="9">
        <f t="array" ref="N7">SUM(IF(ISNUMBER(H7:M7),ROUNDDOWN(H7:M7,0)))+SUMIF(H7:M7,0.5)</f>
        <v>6</v>
      </c>
      <c r="O7" s="9">
        <f t="array" ref="O7">SUM(IF(ISNUMBER(H7:M7),IF(H7:M7&lt;&gt;0.5,H7:M7-INT(H7:M7))))*10</f>
        <v>0</v>
      </c>
      <c r="P7" s="66">
        <f t="shared" si="3"/>
        <v>2730</v>
      </c>
    </row>
    <row r="8" spans="1:16"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</row>
    <row r="9" spans="1:16"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O9" s="27"/>
      <c r="P9" s="27"/>
    </row>
    <row r="10" spans="1:16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1:16"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38" t="s">
        <v>45</v>
      </c>
      <c r="O11" s="38" t="s">
        <v>45</v>
      </c>
      <c r="P11" s="38" t="s">
        <v>45</v>
      </c>
    </row>
    <row r="12" spans="1:16"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O12" s="27"/>
      <c r="P12" s="27"/>
    </row>
    <row r="13" spans="1:16"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O13" s="27"/>
      <c r="P13" s="27"/>
    </row>
    <row r="14" spans="1:16"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O14" s="27"/>
      <c r="P14" s="27"/>
    </row>
    <row r="15" spans="1:16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O15" s="27"/>
      <c r="P15" s="27"/>
    </row>
    <row r="16" spans="1:16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O16" s="27"/>
      <c r="P16" s="27"/>
    </row>
    <row r="17" spans="2:16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O17" s="27"/>
      <c r="P17" s="27"/>
    </row>
    <row r="18" spans="2:16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P18" s="73"/>
    </row>
    <row r="19" spans="2:16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P19" s="73"/>
    </row>
    <row r="20" spans="2:16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P20" s="73"/>
    </row>
    <row r="21" spans="2:16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</row>
    <row r="22" spans="2:16"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</row>
    <row r="23" spans="2:16"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</row>
    <row r="24" spans="2:16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</row>
    <row r="25" spans="2:16"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2:16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</row>
    <row r="27" spans="2:16"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</row>
    <row r="28" spans="2:16"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2:16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</row>
    <row r="32" spans="2:16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</row>
    <row r="33" spans="2:13"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</row>
    <row r="34" spans="2:13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3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3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</row>
    <row r="37" spans="2:13"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</row>
    <row r="38" spans="2:13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</row>
    <row r="39" spans="2:13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</row>
    <row r="40" spans="2:13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</row>
    <row r="41" spans="2:13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</row>
    <row r="42" spans="2:13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</row>
  </sheetData>
  <mergeCells count="1">
    <mergeCell ref="N3:O3"/>
  </mergeCells>
  <phoneticPr fontId="8" type="noConversion"/>
  <conditionalFormatting sqref="A5:O7">
    <cfRule type="expression" dxfId="5" priority="1" stopIfTrue="1">
      <formula>$A5=1</formula>
    </cfRule>
    <cfRule type="expression" dxfId="4" priority="2" stopIfTrue="1">
      <formula>$A5=2</formula>
    </cfRule>
    <cfRule type="expression" dxfId="3" priority="3" stopIfTrue="1">
      <formula>$A5=4</formula>
    </cfRule>
  </conditionalFormatting>
  <conditionalFormatting sqref="P5:P7">
    <cfRule type="expression" dxfId="2" priority="4" stopIfTrue="1">
      <formula>#REF!="รับล่วงหน้า"</formula>
    </cfRule>
    <cfRule type="expression" dxfId="1" priority="5" stopIfTrue="1">
      <formula>#REF!="ขึ้นทะเบียน"</formula>
    </cfRule>
    <cfRule type="expression" dxfId="0" priority="6" stopIfTrue="1">
      <formula>#REF!="ไม่ได้ขึ้นทะเบียน"</formula>
    </cfRule>
  </conditionalFormatting>
  <dataValidations count="1">
    <dataValidation type="list" allowBlank="1" showInputMessage="1" showErrorMessage="1" sqref="D5:D7">
      <formula1>ชื่อสกุล_Emp</formula1>
    </dataValidation>
  </dataValidations>
  <pageMargins left="0.35433070866141736" right="0.15748031496062992" top="0.19685039370078741" bottom="0.19685039370078741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>
    <tabColor rgb="FF92D050"/>
  </sheetPr>
  <dimension ref="A1:Z19"/>
  <sheetViews>
    <sheetView workbookViewId="0">
      <pane xSplit="12" ySplit="15" topLeftCell="M1197" activePane="bottomRight" state="frozen"/>
      <selection pane="topRight" activeCell="M1" sqref="M1"/>
      <selection pane="bottomLeft" activeCell="A16" sqref="A16"/>
      <selection pane="bottomRight" activeCell="T1201" sqref="T1201"/>
    </sheetView>
  </sheetViews>
  <sheetFormatPr defaultRowHeight="21"/>
  <cols>
    <col min="1" max="1" width="10.1640625" bestFit="1" customWidth="1"/>
    <col min="2" max="2" width="4.6640625" customWidth="1"/>
    <col min="3" max="3" width="5" customWidth="1"/>
    <col min="4" max="4" width="8.1640625" bestFit="1" customWidth="1"/>
    <col min="5" max="5" width="13.1640625" customWidth="1"/>
    <col min="6" max="6" width="9.1640625" customWidth="1"/>
    <col min="7" max="7" width="4.83203125" bestFit="1" customWidth="1"/>
    <col min="8" max="8" width="7.83203125" customWidth="1"/>
    <col min="9" max="9" width="4.83203125" bestFit="1" customWidth="1"/>
    <col min="10" max="10" width="6.1640625" customWidth="1"/>
    <col min="11" max="11" width="5.5" customWidth="1"/>
    <col min="12" max="13" width="6.6640625" customWidth="1"/>
    <col min="14" max="14" width="6.83203125" customWidth="1"/>
    <col min="15" max="15" width="5.83203125" customWidth="1"/>
    <col min="16" max="16" width="6.1640625" customWidth="1"/>
    <col min="17" max="17" width="7.33203125" customWidth="1"/>
    <col min="18" max="19" width="6.33203125" customWidth="1"/>
    <col min="20" max="20" width="6" customWidth="1"/>
    <col min="21" max="21" width="20.33203125" bestFit="1" customWidth="1"/>
    <col min="23" max="23" width="12.33203125" customWidth="1"/>
    <col min="25" max="25" width="3.83203125" customWidth="1"/>
    <col min="26" max="26" width="6.5" customWidth="1"/>
    <col min="27" max="27" width="22" customWidth="1"/>
  </cols>
  <sheetData>
    <row r="1" spans="1:26">
      <c r="A1" s="10" t="s">
        <v>3</v>
      </c>
      <c r="B1" s="17" t="s">
        <v>6</v>
      </c>
      <c r="C1" s="16" t="s">
        <v>24</v>
      </c>
      <c r="D1" s="10" t="s">
        <v>0</v>
      </c>
      <c r="E1" s="10" t="s">
        <v>23</v>
      </c>
      <c r="F1" s="10" t="s">
        <v>12</v>
      </c>
      <c r="G1" s="10" t="s">
        <v>17</v>
      </c>
      <c r="H1" s="10" t="s">
        <v>2</v>
      </c>
      <c r="I1" s="25" t="s">
        <v>8</v>
      </c>
      <c r="J1" s="10" t="s">
        <v>1</v>
      </c>
      <c r="K1" s="10" t="s">
        <v>32</v>
      </c>
      <c r="L1" s="77" t="s">
        <v>5</v>
      </c>
      <c r="M1" s="78"/>
      <c r="N1" s="78"/>
      <c r="O1" s="78"/>
      <c r="P1" s="78"/>
      <c r="Q1" s="78"/>
      <c r="R1" s="78"/>
      <c r="S1" s="78"/>
      <c r="T1" s="78"/>
      <c r="U1" s="78"/>
      <c r="V1">
        <f>ROWS(Form!B5:B7)</f>
        <v>3</v>
      </c>
      <c r="W1">
        <f>COLUMNS(Form!H5:M7)</f>
        <v>6</v>
      </c>
      <c r="X1">
        <f>V1*W1</f>
        <v>18</v>
      </c>
    </row>
    <row r="2" spans="1:26">
      <c r="A2" s="3">
        <f>INDEX(Form!$H$3:$M$3,MOD((ROWS(A$2:A2)-1),$W$1)+1)</f>
        <v>41764</v>
      </c>
      <c r="B2">
        <f>IF(ROWS(B$2:B2)&gt;$X$1,"",INDEX(Form!$A$5:$A$7,INT((ROWS(B$2:B2)-1)/$W$1)+1))</f>
        <v>0</v>
      </c>
      <c r="C2">
        <f>IF(ROWS(C$2:C2)&gt;$X$1,"",INDEX(Form!$B$5:$B$7,INT((ROWS(C$2:C2)-1)/$W$1)+1))</f>
        <v>1</v>
      </c>
      <c r="D2" t="str">
        <f>IF(ROWS(D$2:D2)&gt;$X$1,"",INDEX(Form!$C$5:$C$7,INT((ROWS(D$2:D2)-1)/$W$1)+1))</f>
        <v>ญท.0.39.9.001</v>
      </c>
      <c r="E2" t="str">
        <f>IF(ROWS(E$2:E2)&gt;$X$1,"",INDEX(Form!$D$5:$D$7,INT((ROWS(E$2:E2)-1)/$W$1)+1))</f>
        <v xml:space="preserve">เพ็ญ  . </v>
      </c>
      <c r="F2" t="str">
        <f>IF(ROWS(F$2:F2)&gt;$X$1,"",INDEX(Form!$E$5:$E$7,INT((ROWS(F$2:F2)-1)/$W$1)+1))</f>
        <v xml:space="preserve">เพ็ญ  . </v>
      </c>
      <c r="G2">
        <f>IF(ROWS(G$2:G2)&gt;$X$1,"",INDEX(Form!$F$5:$F$7,INT((ROWS(G$2:G2)-1)/$W$1)+1))</f>
        <v>0</v>
      </c>
      <c r="H2">
        <f>IF(ROWS(H$2:H2)&gt;$X$1,"",INDEX(Form!$G$5:$G$7,INT((ROWS(H$2:H2)-1)/$W$1)+1))</f>
        <v>405</v>
      </c>
      <c r="I2" s="11">
        <f>IF(ROWS(I$2:I2)&gt;$X$1,"",INDEX(Form!$H$5:$M$7,INT((ROWS(I$2:I2)-1)/$W$1)+1,MOD(ROWS(I$2:I2)-1,$W$1)+1))</f>
        <v>1</v>
      </c>
      <c r="J2">
        <f>IF(ROWS(J$2:J2)&gt;$X$1,"",INDEX(Form!$N$5:$N$7,INT((ROWS(J$2:J2)-1)/$W$1)+1))</f>
        <v>6</v>
      </c>
      <c r="K2">
        <f>IF(ROWS(K$2:K2)&gt;$X$1,"",INDEX(Form!$O$5:$O$7,INT((ROWS(K$2:K2)-1)/$W$1)+1))</f>
        <v>0</v>
      </c>
      <c r="L2">
        <f>IF(ROWS(L$2:L2)&gt;$X$1,"",INDEX(Form!$P$5:$P$7,INT((ROWS(L$2:L2)-1)/$W$1)+1))</f>
        <v>2430</v>
      </c>
      <c r="M2" s="78"/>
      <c r="N2" s="78"/>
      <c r="O2" s="78"/>
      <c r="P2" s="78"/>
      <c r="Q2" s="78"/>
      <c r="R2" s="78"/>
      <c r="S2" s="78"/>
      <c r="T2" s="78"/>
      <c r="U2" s="78"/>
      <c r="V2" s="5"/>
      <c r="W2" s="5"/>
      <c r="X2" s="5"/>
      <c r="Y2" s="5"/>
      <c r="Z2" s="5"/>
    </row>
    <row r="3" spans="1:26">
      <c r="A3" s="3">
        <f>INDEX(Form!$H$3:$M$3,MOD((ROWS(A$2:A3)-1),$W$1)+1)</f>
        <v>41765</v>
      </c>
      <c r="B3">
        <f>IF(ROWS(B$2:B3)&gt;$X$1,"",INDEX(Form!$A$5:$A$7,INT((ROWS(B$2:B3)-1)/$W$1)+1))</f>
        <v>0</v>
      </c>
      <c r="C3">
        <f>IF(ROWS(C$2:C3)&gt;$X$1,"",INDEX(Form!$B$5:$B$7,INT((ROWS(C$2:C3)-1)/$W$1)+1))</f>
        <v>1</v>
      </c>
      <c r="D3" t="str">
        <f>IF(ROWS(D$2:D3)&gt;$X$1,"",INDEX(Form!$C$5:$C$7,INT((ROWS(D$2:D3)-1)/$W$1)+1))</f>
        <v>ญท.0.39.9.001</v>
      </c>
      <c r="E3" t="str">
        <f>IF(ROWS(E$2:E3)&gt;$X$1,"",INDEX(Form!$D$5:$D$7,INT((ROWS(E$2:E3)-1)/$W$1)+1))</f>
        <v xml:space="preserve">เพ็ญ  . </v>
      </c>
      <c r="F3" t="str">
        <f>IF(ROWS(F$2:F3)&gt;$X$1,"",INDEX(Form!$E$5:$E$7,INT((ROWS(F$2:F3)-1)/$W$1)+1))</f>
        <v xml:space="preserve">เพ็ญ  . </v>
      </c>
      <c r="G3">
        <f>IF(ROWS(G$2:G3)&gt;$X$1,"",INDEX(Form!$F$5:$F$7,INT((ROWS(G$2:G3)-1)/$W$1)+1))</f>
        <v>0</v>
      </c>
      <c r="H3">
        <f>IF(ROWS(H$2:H3)&gt;$X$1,"",INDEX(Form!$G$5:$G$7,INT((ROWS(H$2:H3)-1)/$W$1)+1))</f>
        <v>405</v>
      </c>
      <c r="I3" s="11">
        <f>IF(ROWS(I$2:I3)&gt;$X$1,"",INDEX(Form!$H$5:$M$7,INT((ROWS(I$2:I3)-1)/$W$1)+1,MOD(ROWS(I$2:I3)-1,$W$1)+1))</f>
        <v>1</v>
      </c>
      <c r="J3">
        <f>IF(ROWS(J$2:J3)&gt;$X$1,"",INDEX(Form!$N$5:$N$7,INT((ROWS(J$2:J3)-1)/$W$1)+1))</f>
        <v>6</v>
      </c>
      <c r="K3">
        <f>IF(ROWS(K$2:K3)&gt;$X$1,"",INDEX(Form!$O$5:$O$7,INT((ROWS(K$2:K3)-1)/$W$1)+1))</f>
        <v>0</v>
      </c>
      <c r="L3">
        <f>IF(ROWS(L$2:L3)&gt;$X$1,"",INDEX(Form!$P$5:$P$7,INT((ROWS(L$2:L3)-1)/$W$1)+1))</f>
        <v>2430</v>
      </c>
      <c r="M3" s="78"/>
      <c r="N3" s="78"/>
      <c r="O3" s="78"/>
      <c r="P3" s="78"/>
      <c r="Q3" s="78"/>
      <c r="R3" s="78"/>
      <c r="S3" s="78"/>
      <c r="T3" s="78"/>
      <c r="U3" s="78"/>
      <c r="V3" s="5"/>
      <c r="W3" s="5"/>
      <c r="X3" s="5"/>
      <c r="Y3" s="5"/>
      <c r="Z3" s="5"/>
    </row>
    <row r="4" spans="1:26">
      <c r="A4" s="3">
        <f>INDEX(Form!$H$3:$M$3,MOD((ROWS(A$2:A4)-1),$W$1)+1)</f>
        <v>41766</v>
      </c>
      <c r="B4">
        <f>IF(ROWS(B$2:B4)&gt;$X$1,"",INDEX(Form!$A$5:$A$7,INT((ROWS(B$2:B4)-1)/$W$1)+1))</f>
        <v>0</v>
      </c>
      <c r="C4">
        <f>IF(ROWS(C$2:C4)&gt;$X$1,"",INDEX(Form!$B$5:$B$7,INT((ROWS(C$2:C4)-1)/$W$1)+1))</f>
        <v>1</v>
      </c>
      <c r="D4" t="str">
        <f>IF(ROWS(D$2:D4)&gt;$X$1,"",INDEX(Form!$C$5:$C$7,INT((ROWS(D$2:D4)-1)/$W$1)+1))</f>
        <v>ญท.0.39.9.001</v>
      </c>
      <c r="E4" t="str">
        <f>IF(ROWS(E$2:E4)&gt;$X$1,"",INDEX(Form!$D$5:$D$7,INT((ROWS(E$2:E4)-1)/$W$1)+1))</f>
        <v xml:space="preserve">เพ็ญ  . </v>
      </c>
      <c r="F4" t="str">
        <f>IF(ROWS(F$2:F4)&gt;$X$1,"",INDEX(Form!$E$5:$E$7,INT((ROWS(F$2:F4)-1)/$W$1)+1))</f>
        <v xml:space="preserve">เพ็ญ  . </v>
      </c>
      <c r="G4">
        <f>IF(ROWS(G$2:G4)&gt;$X$1,"",INDEX(Form!$F$5:$F$7,INT((ROWS(G$2:G4)-1)/$W$1)+1))</f>
        <v>0</v>
      </c>
      <c r="H4">
        <f>IF(ROWS(H$2:H4)&gt;$X$1,"",INDEX(Form!$G$5:$G$7,INT((ROWS(H$2:H4)-1)/$W$1)+1))</f>
        <v>405</v>
      </c>
      <c r="I4" s="11">
        <f>IF(ROWS(I$2:I4)&gt;$X$1,"",INDEX(Form!$H$5:$M$7,INT((ROWS(I$2:I4)-1)/$W$1)+1,MOD(ROWS(I$2:I4)-1,$W$1)+1))</f>
        <v>1</v>
      </c>
      <c r="J4">
        <f>IF(ROWS(J$2:J4)&gt;$X$1,"",INDEX(Form!$N$5:$N$7,INT((ROWS(J$2:J4)-1)/$W$1)+1))</f>
        <v>6</v>
      </c>
      <c r="K4">
        <f>IF(ROWS(K$2:K4)&gt;$X$1,"",INDEX(Form!$O$5:$O$7,INT((ROWS(K$2:K4)-1)/$W$1)+1))</f>
        <v>0</v>
      </c>
      <c r="L4">
        <f>IF(ROWS(L$2:L4)&gt;$X$1,"",INDEX(Form!$P$5:$P$7,INT((ROWS(L$2:L4)-1)/$W$1)+1))</f>
        <v>2430</v>
      </c>
      <c r="M4" s="78"/>
      <c r="N4" s="78"/>
      <c r="O4" s="78"/>
      <c r="P4" s="78"/>
      <c r="Q4" s="78"/>
      <c r="R4" s="78"/>
      <c r="S4" s="78"/>
      <c r="T4" s="78"/>
      <c r="U4" s="78"/>
      <c r="V4" s="5"/>
      <c r="W4" s="5"/>
      <c r="X4" s="5"/>
      <c r="Y4" s="5"/>
      <c r="Z4" s="5"/>
    </row>
    <row r="5" spans="1:26">
      <c r="A5" s="3">
        <f>INDEX(Form!$H$3:$M$3,MOD((ROWS(A$2:A5)-1),$W$1)+1)</f>
        <v>41767</v>
      </c>
      <c r="B5">
        <f>IF(ROWS(B$2:B5)&gt;$X$1,"",INDEX(Form!$A$5:$A$7,INT((ROWS(B$2:B5)-1)/$W$1)+1))</f>
        <v>0</v>
      </c>
      <c r="C5">
        <f>IF(ROWS(C$2:C5)&gt;$X$1,"",INDEX(Form!$B$5:$B$7,INT((ROWS(C$2:C5)-1)/$W$1)+1))</f>
        <v>1</v>
      </c>
      <c r="D5" t="str">
        <f>IF(ROWS(D$2:D5)&gt;$X$1,"",INDEX(Form!$C$5:$C$7,INT((ROWS(D$2:D5)-1)/$W$1)+1))</f>
        <v>ญท.0.39.9.001</v>
      </c>
      <c r="E5" t="str">
        <f>IF(ROWS(E$2:E5)&gt;$X$1,"",INDEX(Form!$D$5:$D$7,INT((ROWS(E$2:E5)-1)/$W$1)+1))</f>
        <v xml:space="preserve">เพ็ญ  . </v>
      </c>
      <c r="F5" t="str">
        <f>IF(ROWS(F$2:F5)&gt;$X$1,"",INDEX(Form!$E$5:$E$7,INT((ROWS(F$2:F5)-1)/$W$1)+1))</f>
        <v xml:space="preserve">เพ็ญ  . </v>
      </c>
      <c r="G5">
        <f>IF(ROWS(G$2:G5)&gt;$X$1,"",INDEX(Form!$F$5:$F$7,INT((ROWS(G$2:G5)-1)/$W$1)+1))</f>
        <v>0</v>
      </c>
      <c r="H5">
        <f>IF(ROWS(H$2:H5)&gt;$X$1,"",INDEX(Form!$G$5:$G$7,INT((ROWS(H$2:H5)-1)/$W$1)+1))</f>
        <v>405</v>
      </c>
      <c r="I5" s="11">
        <f>IF(ROWS(I$2:I5)&gt;$X$1,"",INDEX(Form!$H$5:$M$7,INT((ROWS(I$2:I5)-1)/$W$1)+1,MOD(ROWS(I$2:I5)-1,$W$1)+1))</f>
        <v>1</v>
      </c>
      <c r="J5">
        <f>IF(ROWS(J$2:J5)&gt;$X$1,"",INDEX(Form!$N$5:$N$7,INT((ROWS(J$2:J5)-1)/$W$1)+1))</f>
        <v>6</v>
      </c>
      <c r="K5">
        <f>IF(ROWS(K$2:K5)&gt;$X$1,"",INDEX(Form!$O$5:$O$7,INT((ROWS(K$2:K5)-1)/$W$1)+1))</f>
        <v>0</v>
      </c>
      <c r="L5">
        <f>IF(ROWS(L$2:L5)&gt;$X$1,"",INDEX(Form!$P$5:$P$7,INT((ROWS(L$2:L5)-1)/$W$1)+1))</f>
        <v>2430</v>
      </c>
      <c r="M5" s="78"/>
      <c r="N5" s="78"/>
      <c r="O5" s="78"/>
      <c r="P5" s="78"/>
      <c r="Q5" s="78"/>
      <c r="R5" s="78"/>
      <c r="S5" s="78"/>
      <c r="T5" s="78"/>
      <c r="U5" s="78"/>
      <c r="V5" s="5"/>
      <c r="W5" s="5"/>
      <c r="X5" s="5"/>
      <c r="Y5" s="5"/>
      <c r="Z5" s="5"/>
    </row>
    <row r="6" spans="1:26">
      <c r="A6" s="3">
        <f>INDEX(Form!$H$3:$M$3,MOD((ROWS(A$2:A6)-1),$W$1)+1)</f>
        <v>41768</v>
      </c>
      <c r="B6">
        <f>IF(ROWS(B$2:B6)&gt;$X$1,"",INDEX(Form!$A$5:$A$7,INT((ROWS(B$2:B6)-1)/$W$1)+1))</f>
        <v>0</v>
      </c>
      <c r="C6">
        <f>IF(ROWS(C$2:C6)&gt;$X$1,"",INDEX(Form!$B$5:$B$7,INT((ROWS(C$2:C6)-1)/$W$1)+1))</f>
        <v>1</v>
      </c>
      <c r="D6" t="str">
        <f>IF(ROWS(D$2:D6)&gt;$X$1,"",INDEX(Form!$C$5:$C$7,INT((ROWS(D$2:D6)-1)/$W$1)+1))</f>
        <v>ญท.0.39.9.001</v>
      </c>
      <c r="E6" t="str">
        <f>IF(ROWS(E$2:E6)&gt;$X$1,"",INDEX(Form!$D$5:$D$7,INT((ROWS(E$2:E6)-1)/$W$1)+1))</f>
        <v xml:space="preserve">เพ็ญ  . </v>
      </c>
      <c r="F6" t="str">
        <f>IF(ROWS(F$2:F6)&gt;$X$1,"",INDEX(Form!$E$5:$E$7,INT((ROWS(F$2:F6)-1)/$W$1)+1))</f>
        <v xml:space="preserve">เพ็ญ  . </v>
      </c>
      <c r="G6">
        <f>IF(ROWS(G$2:G6)&gt;$X$1,"",INDEX(Form!$F$5:$F$7,INT((ROWS(G$2:G6)-1)/$W$1)+1))</f>
        <v>0</v>
      </c>
      <c r="H6">
        <f>IF(ROWS(H$2:H6)&gt;$X$1,"",INDEX(Form!$G$5:$G$7,INT((ROWS(H$2:H6)-1)/$W$1)+1))</f>
        <v>405</v>
      </c>
      <c r="I6" s="11">
        <f>IF(ROWS(I$2:I6)&gt;$X$1,"",INDEX(Form!$H$5:$M$7,INT((ROWS(I$2:I6)-1)/$W$1)+1,MOD(ROWS(I$2:I6)-1,$W$1)+1))</f>
        <v>1</v>
      </c>
      <c r="J6">
        <f>IF(ROWS(J$2:J6)&gt;$X$1,"",INDEX(Form!$N$5:$N$7,INT((ROWS(J$2:J6)-1)/$W$1)+1))</f>
        <v>6</v>
      </c>
      <c r="K6">
        <f>IF(ROWS(K$2:K6)&gt;$X$1,"",INDEX(Form!$O$5:$O$7,INT((ROWS(K$2:K6)-1)/$W$1)+1))</f>
        <v>0</v>
      </c>
      <c r="L6">
        <f>IF(ROWS(L$2:L6)&gt;$X$1,"",INDEX(Form!$P$5:$P$7,INT((ROWS(L$2:L6)-1)/$W$1)+1))</f>
        <v>2430</v>
      </c>
      <c r="M6" s="78"/>
      <c r="N6" s="78"/>
      <c r="O6" s="78"/>
      <c r="P6" s="78"/>
      <c r="Q6" s="78"/>
      <c r="R6" s="78"/>
      <c r="S6" s="78"/>
      <c r="T6" s="78"/>
      <c r="U6" s="78"/>
      <c r="V6" s="5"/>
      <c r="W6" s="5"/>
      <c r="X6" s="5"/>
      <c r="Y6" s="5"/>
      <c r="Z6" s="5"/>
    </row>
    <row r="7" spans="1:26">
      <c r="A7" s="3">
        <f>INDEX(Form!$H$3:$M$3,MOD((ROWS(A$2:A7)-1),$W$1)+1)</f>
        <v>41769</v>
      </c>
      <c r="B7">
        <f>IF(ROWS(B$2:B7)&gt;$X$1,"",INDEX(Form!$A$5:$A$7,INT((ROWS(B$2:B7)-1)/$W$1)+1))</f>
        <v>0</v>
      </c>
      <c r="C7">
        <f>IF(ROWS(C$2:C7)&gt;$X$1,"",INDEX(Form!$B$5:$B$7,INT((ROWS(C$2:C7)-1)/$W$1)+1))</f>
        <v>1</v>
      </c>
      <c r="D7" t="str">
        <f>IF(ROWS(D$2:D7)&gt;$X$1,"",INDEX(Form!$C$5:$C$7,INT((ROWS(D$2:D7)-1)/$W$1)+1))</f>
        <v>ญท.0.39.9.001</v>
      </c>
      <c r="E7" t="str">
        <f>IF(ROWS(E$2:E7)&gt;$X$1,"",INDEX(Form!$D$5:$D$7,INT((ROWS(E$2:E7)-1)/$W$1)+1))</f>
        <v xml:space="preserve">เพ็ญ  . </v>
      </c>
      <c r="F7" t="str">
        <f>IF(ROWS(F$2:F7)&gt;$X$1,"",INDEX(Form!$E$5:$E$7,INT((ROWS(F$2:F7)-1)/$W$1)+1))</f>
        <v xml:space="preserve">เพ็ญ  . </v>
      </c>
      <c r="G7">
        <f>IF(ROWS(G$2:G7)&gt;$X$1,"",INDEX(Form!$F$5:$F$7,INT((ROWS(G$2:G7)-1)/$W$1)+1))</f>
        <v>0</v>
      </c>
      <c r="H7">
        <f>IF(ROWS(H$2:H7)&gt;$X$1,"",INDEX(Form!$G$5:$G$7,INT((ROWS(H$2:H7)-1)/$W$1)+1))</f>
        <v>405</v>
      </c>
      <c r="I7" s="11">
        <f>IF(ROWS(I$2:I7)&gt;$X$1,"",INDEX(Form!$H$5:$M$7,INT((ROWS(I$2:I7)-1)/$W$1)+1,MOD(ROWS(I$2:I7)-1,$W$1)+1))</f>
        <v>1</v>
      </c>
      <c r="J7">
        <f>IF(ROWS(J$2:J7)&gt;$X$1,"",INDEX(Form!$N$5:$N$7,INT((ROWS(J$2:J7)-1)/$W$1)+1))</f>
        <v>6</v>
      </c>
      <c r="K7">
        <f>IF(ROWS(K$2:K7)&gt;$X$1,"",INDEX(Form!$O$5:$O$7,INT((ROWS(K$2:K7)-1)/$W$1)+1))</f>
        <v>0</v>
      </c>
      <c r="L7">
        <f>IF(ROWS(L$2:L7)&gt;$X$1,"",INDEX(Form!$P$5:$P$7,INT((ROWS(L$2:L7)-1)/$W$1)+1))</f>
        <v>2430</v>
      </c>
      <c r="M7" s="78"/>
      <c r="N7" s="78"/>
      <c r="O7" s="78"/>
      <c r="P7" s="78"/>
      <c r="Q7" s="78"/>
      <c r="R7" s="78"/>
      <c r="S7" s="78"/>
      <c r="T7" s="78"/>
      <c r="U7" s="78"/>
      <c r="V7" s="5"/>
      <c r="W7" s="5"/>
      <c r="X7" s="5"/>
      <c r="Y7" s="5"/>
      <c r="Z7" s="5"/>
    </row>
    <row r="8" spans="1:26">
      <c r="A8" s="3">
        <f>INDEX(Form!$H$3:$M$3,MOD((ROWS(A$2:A8)-1),$W$1)+1)</f>
        <v>41764</v>
      </c>
      <c r="B8">
        <f>IF(ROWS(B$2:B8)&gt;$X$1,"",INDEX(Form!$A$5:$A$7,INT((ROWS(B$2:B8)-1)/$W$1)+1))</f>
        <v>0</v>
      </c>
      <c r="C8">
        <f>IF(ROWS(C$2:C8)&gt;$X$1,"",INDEX(Form!$B$5:$B$7,INT((ROWS(C$2:C8)-1)/$W$1)+1))</f>
        <v>2</v>
      </c>
      <c r="D8" t="str">
        <f>IF(ROWS(D$2:D8)&gt;$X$1,"",INDEX(Form!$C$5:$C$7,INT((ROWS(D$2:D8)-1)/$W$1)+1))</f>
        <v>ญท.0.39.9.002</v>
      </c>
      <c r="E8" t="str">
        <f>IF(ROWS(E$2:E8)&gt;$X$1,"",INDEX(Form!$D$5:$D$7,INT((ROWS(E$2:E8)-1)/$W$1)+1))</f>
        <v xml:space="preserve">หมิว  . </v>
      </c>
      <c r="F8" t="str">
        <f>IF(ROWS(F$2:F8)&gt;$X$1,"",INDEX(Form!$E$5:$E$7,INT((ROWS(F$2:F8)-1)/$W$1)+1))</f>
        <v xml:space="preserve">หมิว  . </v>
      </c>
      <c r="G8">
        <f>IF(ROWS(G$2:G8)&gt;$X$1,"",INDEX(Form!$F$5:$F$7,INT((ROWS(G$2:G8)-1)/$W$1)+1))</f>
        <v>0</v>
      </c>
      <c r="H8">
        <f>IF(ROWS(H$2:H8)&gt;$X$1,"",INDEX(Form!$G$5:$G$7,INT((ROWS(H$2:H8)-1)/$W$1)+1))</f>
        <v>390</v>
      </c>
      <c r="I8" s="11">
        <f>IF(ROWS(I$2:I8)&gt;$X$1,"",INDEX(Form!$H$5:$M$7,INT((ROWS(I$2:I8)-1)/$W$1)+1,MOD(ROWS(I$2:I8)-1,$W$1)+1))</f>
        <v>0</v>
      </c>
      <c r="J8">
        <f>IF(ROWS(J$2:J8)&gt;$X$1,"",INDEX(Form!$N$5:$N$7,INT((ROWS(J$2:J8)-1)/$W$1)+1))</f>
        <v>5</v>
      </c>
      <c r="K8">
        <f>IF(ROWS(K$2:K8)&gt;$X$1,"",INDEX(Form!$O$5:$O$7,INT((ROWS(K$2:K8)-1)/$W$1)+1))</f>
        <v>0</v>
      </c>
      <c r="L8">
        <f>IF(ROWS(L$2:L8)&gt;$X$1,"",INDEX(Form!$P$5:$P$7,INT((ROWS(L$2:L8)-1)/$W$1)+1))</f>
        <v>1950</v>
      </c>
      <c r="M8" s="78"/>
      <c r="N8" s="78"/>
      <c r="O8" s="78"/>
      <c r="P8" s="78"/>
      <c r="Q8" s="78"/>
      <c r="R8" s="78"/>
      <c r="S8" s="78"/>
      <c r="T8" s="78"/>
      <c r="U8" s="78"/>
      <c r="V8" s="5"/>
      <c r="W8" s="5"/>
      <c r="X8" s="5"/>
      <c r="Y8" s="5"/>
      <c r="Z8" s="5"/>
    </row>
    <row r="9" spans="1:26">
      <c r="A9" s="3">
        <f>INDEX(Form!$H$3:$M$3,MOD((ROWS(A$2:A9)-1),$W$1)+1)</f>
        <v>41765</v>
      </c>
      <c r="B9">
        <f>IF(ROWS(B$2:B9)&gt;$X$1,"",INDEX(Form!$A$5:$A$7,INT((ROWS(B$2:B9)-1)/$W$1)+1))</f>
        <v>0</v>
      </c>
      <c r="C9">
        <f>IF(ROWS(C$2:C9)&gt;$X$1,"",INDEX(Form!$B$5:$B$7,INT((ROWS(C$2:C9)-1)/$W$1)+1))</f>
        <v>2</v>
      </c>
      <c r="D9" t="str">
        <f>IF(ROWS(D$2:D9)&gt;$X$1,"",INDEX(Form!$C$5:$C$7,INT((ROWS(D$2:D9)-1)/$W$1)+1))</f>
        <v>ญท.0.39.9.002</v>
      </c>
      <c r="E9" t="str">
        <f>IF(ROWS(E$2:E9)&gt;$X$1,"",INDEX(Form!$D$5:$D$7,INT((ROWS(E$2:E9)-1)/$W$1)+1))</f>
        <v xml:space="preserve">หมิว  . </v>
      </c>
      <c r="F9" t="str">
        <f>IF(ROWS(F$2:F9)&gt;$X$1,"",INDEX(Form!$E$5:$E$7,INT((ROWS(F$2:F9)-1)/$W$1)+1))</f>
        <v xml:space="preserve">หมิว  . </v>
      </c>
      <c r="G9">
        <f>IF(ROWS(G$2:G9)&gt;$X$1,"",INDEX(Form!$F$5:$F$7,INT((ROWS(G$2:G9)-1)/$W$1)+1))</f>
        <v>0</v>
      </c>
      <c r="H9">
        <f>IF(ROWS(H$2:H9)&gt;$X$1,"",INDEX(Form!$G$5:$G$7,INT((ROWS(H$2:H9)-1)/$W$1)+1))</f>
        <v>390</v>
      </c>
      <c r="I9" s="11">
        <f>IF(ROWS(I$2:I9)&gt;$X$1,"",INDEX(Form!$H$5:$M$7,INT((ROWS(I$2:I9)-1)/$W$1)+1,MOD(ROWS(I$2:I9)-1,$W$1)+1))</f>
        <v>1</v>
      </c>
      <c r="J9">
        <f>IF(ROWS(J$2:J9)&gt;$X$1,"",INDEX(Form!$N$5:$N$7,INT((ROWS(J$2:J9)-1)/$W$1)+1))</f>
        <v>5</v>
      </c>
      <c r="K9">
        <f>IF(ROWS(K$2:K9)&gt;$X$1,"",INDEX(Form!$O$5:$O$7,INT((ROWS(K$2:K9)-1)/$W$1)+1))</f>
        <v>0</v>
      </c>
      <c r="L9">
        <f>IF(ROWS(L$2:L9)&gt;$X$1,"",INDEX(Form!$P$5:$P$7,INT((ROWS(L$2:L9)-1)/$W$1)+1))</f>
        <v>1950</v>
      </c>
      <c r="M9" s="78"/>
      <c r="N9" s="78"/>
      <c r="O9" s="78"/>
      <c r="P9" s="78"/>
      <c r="Q9" s="78"/>
      <c r="R9" s="78"/>
      <c r="S9" s="78"/>
      <c r="T9" s="78"/>
      <c r="U9" s="78"/>
      <c r="V9" s="5"/>
      <c r="W9" s="5"/>
      <c r="X9" s="5"/>
      <c r="Y9" s="5"/>
      <c r="Z9" s="5"/>
    </row>
    <row r="10" spans="1:26">
      <c r="A10" s="3">
        <f>INDEX(Form!$H$3:$M$3,MOD((ROWS(A$2:A10)-1),$W$1)+1)</f>
        <v>41766</v>
      </c>
      <c r="B10">
        <f>IF(ROWS(B$2:B10)&gt;$X$1,"",INDEX(Form!$A$5:$A$7,INT((ROWS(B$2:B10)-1)/$W$1)+1))</f>
        <v>0</v>
      </c>
      <c r="C10">
        <f>IF(ROWS(C$2:C10)&gt;$X$1,"",INDEX(Form!$B$5:$B$7,INT((ROWS(C$2:C10)-1)/$W$1)+1))</f>
        <v>2</v>
      </c>
      <c r="D10" t="str">
        <f>IF(ROWS(D$2:D10)&gt;$X$1,"",INDEX(Form!$C$5:$C$7,INT((ROWS(D$2:D10)-1)/$W$1)+1))</f>
        <v>ญท.0.39.9.002</v>
      </c>
      <c r="E10" t="str">
        <f>IF(ROWS(E$2:E10)&gt;$X$1,"",INDEX(Form!$D$5:$D$7,INT((ROWS(E$2:E10)-1)/$W$1)+1))</f>
        <v xml:space="preserve">หมิว  . </v>
      </c>
      <c r="F10" t="str">
        <f>IF(ROWS(F$2:F10)&gt;$X$1,"",INDEX(Form!$E$5:$E$7,INT((ROWS(F$2:F10)-1)/$W$1)+1))</f>
        <v xml:space="preserve">หมิว  . </v>
      </c>
      <c r="G10">
        <f>IF(ROWS(G$2:G10)&gt;$X$1,"",INDEX(Form!$F$5:$F$7,INT((ROWS(G$2:G10)-1)/$W$1)+1))</f>
        <v>0</v>
      </c>
      <c r="H10">
        <f>IF(ROWS(H$2:H10)&gt;$X$1,"",INDEX(Form!$G$5:$G$7,INT((ROWS(H$2:H10)-1)/$W$1)+1))</f>
        <v>390</v>
      </c>
      <c r="I10" s="11">
        <f>IF(ROWS(I$2:I10)&gt;$X$1,"",INDEX(Form!$H$5:$M$7,INT((ROWS(I$2:I10)-1)/$W$1)+1,MOD(ROWS(I$2:I10)-1,$W$1)+1))</f>
        <v>1</v>
      </c>
      <c r="J10">
        <f>IF(ROWS(J$2:J10)&gt;$X$1,"",INDEX(Form!$N$5:$N$7,INT((ROWS(J$2:J10)-1)/$W$1)+1))</f>
        <v>5</v>
      </c>
      <c r="K10">
        <f>IF(ROWS(K$2:K10)&gt;$X$1,"",INDEX(Form!$O$5:$O$7,INT((ROWS(K$2:K10)-1)/$W$1)+1))</f>
        <v>0</v>
      </c>
      <c r="L10">
        <f>IF(ROWS(L$2:L10)&gt;$X$1,"",INDEX(Form!$P$5:$P$7,INT((ROWS(L$2:L10)-1)/$W$1)+1))</f>
        <v>1950</v>
      </c>
      <c r="M10" s="78"/>
      <c r="N10" s="78"/>
      <c r="O10" s="78"/>
      <c r="P10" s="78"/>
      <c r="Q10" s="78"/>
      <c r="R10" s="78"/>
      <c r="S10" s="78"/>
      <c r="T10" s="78"/>
      <c r="U10" s="78"/>
    </row>
    <row r="11" spans="1:26">
      <c r="A11" s="3">
        <f>INDEX(Form!$H$3:$M$3,MOD((ROWS(A$2:A11)-1),$W$1)+1)</f>
        <v>41767</v>
      </c>
      <c r="B11">
        <f>IF(ROWS(B$2:B11)&gt;$X$1,"",INDEX(Form!$A$5:$A$7,INT((ROWS(B$2:B11)-1)/$W$1)+1))</f>
        <v>0</v>
      </c>
      <c r="C11">
        <f>IF(ROWS(C$2:C11)&gt;$X$1,"",INDEX(Form!$B$5:$B$7,INT((ROWS(C$2:C11)-1)/$W$1)+1))</f>
        <v>2</v>
      </c>
      <c r="D11" t="str">
        <f>IF(ROWS(D$2:D11)&gt;$X$1,"",INDEX(Form!$C$5:$C$7,INT((ROWS(D$2:D11)-1)/$W$1)+1))</f>
        <v>ญท.0.39.9.002</v>
      </c>
      <c r="E11" t="str">
        <f>IF(ROWS(E$2:E11)&gt;$X$1,"",INDEX(Form!$D$5:$D$7,INT((ROWS(E$2:E11)-1)/$W$1)+1))</f>
        <v xml:space="preserve">หมิว  . </v>
      </c>
      <c r="F11" t="str">
        <f>IF(ROWS(F$2:F11)&gt;$X$1,"",INDEX(Form!$E$5:$E$7,INT((ROWS(F$2:F11)-1)/$W$1)+1))</f>
        <v xml:space="preserve">หมิว  . </v>
      </c>
      <c r="G11">
        <f>IF(ROWS(G$2:G11)&gt;$X$1,"",INDEX(Form!$F$5:$F$7,INT((ROWS(G$2:G11)-1)/$W$1)+1))</f>
        <v>0</v>
      </c>
      <c r="H11">
        <f>IF(ROWS(H$2:H11)&gt;$X$1,"",INDEX(Form!$G$5:$G$7,INT((ROWS(H$2:H11)-1)/$W$1)+1))</f>
        <v>390</v>
      </c>
      <c r="I11" s="11">
        <f>IF(ROWS(I$2:I11)&gt;$X$1,"",INDEX(Form!$H$5:$M$7,INT((ROWS(I$2:I11)-1)/$W$1)+1,MOD(ROWS(I$2:I11)-1,$W$1)+1))</f>
        <v>1</v>
      </c>
      <c r="J11">
        <f>IF(ROWS(J$2:J11)&gt;$X$1,"",INDEX(Form!$N$5:$N$7,INT((ROWS(J$2:J11)-1)/$W$1)+1))</f>
        <v>5</v>
      </c>
      <c r="K11">
        <f>IF(ROWS(K$2:K11)&gt;$X$1,"",INDEX(Form!$O$5:$O$7,INT((ROWS(K$2:K11)-1)/$W$1)+1))</f>
        <v>0</v>
      </c>
      <c r="L11">
        <f>IF(ROWS(L$2:L11)&gt;$X$1,"",INDEX(Form!$P$5:$P$7,INT((ROWS(L$2:L11)-1)/$W$1)+1))</f>
        <v>1950</v>
      </c>
      <c r="M11" s="78"/>
      <c r="N11" s="78"/>
      <c r="O11" s="78"/>
      <c r="P11" s="78"/>
      <c r="Q11" s="78"/>
      <c r="R11" s="78"/>
      <c r="S11" s="78"/>
      <c r="T11" s="78"/>
      <c r="U11" s="78"/>
    </row>
    <row r="12" spans="1:26">
      <c r="A12" s="3">
        <f>INDEX(Form!$H$3:$M$3,MOD((ROWS(A$2:A12)-1),$W$1)+1)</f>
        <v>41768</v>
      </c>
      <c r="B12">
        <f>IF(ROWS(B$2:B12)&gt;$X$1,"",INDEX(Form!$A$5:$A$7,INT((ROWS(B$2:B12)-1)/$W$1)+1))</f>
        <v>0</v>
      </c>
      <c r="C12">
        <f>IF(ROWS(C$2:C12)&gt;$X$1,"",INDEX(Form!$B$5:$B$7,INT((ROWS(C$2:C12)-1)/$W$1)+1))</f>
        <v>2</v>
      </c>
      <c r="D12" t="str">
        <f>IF(ROWS(D$2:D12)&gt;$X$1,"",INDEX(Form!$C$5:$C$7,INT((ROWS(D$2:D12)-1)/$W$1)+1))</f>
        <v>ญท.0.39.9.002</v>
      </c>
      <c r="E12" t="str">
        <f>IF(ROWS(E$2:E12)&gt;$X$1,"",INDEX(Form!$D$5:$D$7,INT((ROWS(E$2:E12)-1)/$W$1)+1))</f>
        <v xml:space="preserve">หมิว  . </v>
      </c>
      <c r="F12" t="str">
        <f>IF(ROWS(F$2:F12)&gt;$X$1,"",INDEX(Form!$E$5:$E$7,INT((ROWS(F$2:F12)-1)/$W$1)+1))</f>
        <v xml:space="preserve">หมิว  . </v>
      </c>
      <c r="G12">
        <f>IF(ROWS(G$2:G12)&gt;$X$1,"",INDEX(Form!$F$5:$F$7,INT((ROWS(G$2:G12)-1)/$W$1)+1))</f>
        <v>0</v>
      </c>
      <c r="H12">
        <f>IF(ROWS(H$2:H12)&gt;$X$1,"",INDEX(Form!$G$5:$G$7,INT((ROWS(H$2:H12)-1)/$W$1)+1))</f>
        <v>390</v>
      </c>
      <c r="I12" s="11">
        <f>IF(ROWS(I$2:I12)&gt;$X$1,"",INDEX(Form!$H$5:$M$7,INT((ROWS(I$2:I12)-1)/$W$1)+1,MOD(ROWS(I$2:I12)-1,$W$1)+1))</f>
        <v>1</v>
      </c>
      <c r="J12">
        <f>IF(ROWS(J$2:J12)&gt;$X$1,"",INDEX(Form!$N$5:$N$7,INT((ROWS(J$2:J12)-1)/$W$1)+1))</f>
        <v>5</v>
      </c>
      <c r="K12">
        <f>IF(ROWS(K$2:K12)&gt;$X$1,"",INDEX(Form!$O$5:$O$7,INT((ROWS(K$2:K12)-1)/$W$1)+1))</f>
        <v>0</v>
      </c>
      <c r="L12">
        <f>IF(ROWS(L$2:L12)&gt;$X$1,"",INDEX(Form!$P$5:$P$7,INT((ROWS(L$2:L12)-1)/$W$1)+1))</f>
        <v>1950</v>
      </c>
      <c r="M12" s="78"/>
      <c r="N12" s="78"/>
      <c r="O12" s="78"/>
      <c r="P12" s="78"/>
      <c r="Q12" s="78"/>
      <c r="R12" s="78"/>
      <c r="S12" s="78"/>
      <c r="T12" s="78"/>
      <c r="U12" s="78"/>
    </row>
    <row r="13" spans="1:26">
      <c r="A13" s="3">
        <f>INDEX(Form!$H$3:$M$3,MOD((ROWS(A$2:A13)-1),$W$1)+1)</f>
        <v>41769</v>
      </c>
      <c r="B13">
        <f>IF(ROWS(B$2:B13)&gt;$X$1,"",INDEX(Form!$A$5:$A$7,INT((ROWS(B$2:B13)-1)/$W$1)+1))</f>
        <v>0</v>
      </c>
      <c r="C13">
        <f>IF(ROWS(C$2:C13)&gt;$X$1,"",INDEX(Form!$B$5:$B$7,INT((ROWS(C$2:C13)-1)/$W$1)+1))</f>
        <v>2</v>
      </c>
      <c r="D13" t="str">
        <f>IF(ROWS(D$2:D13)&gt;$X$1,"",INDEX(Form!$C$5:$C$7,INT((ROWS(D$2:D13)-1)/$W$1)+1))</f>
        <v>ญท.0.39.9.002</v>
      </c>
      <c r="E13" t="str">
        <f>IF(ROWS(E$2:E13)&gt;$X$1,"",INDEX(Form!$D$5:$D$7,INT((ROWS(E$2:E13)-1)/$W$1)+1))</f>
        <v xml:space="preserve">หมิว  . </v>
      </c>
      <c r="F13" t="str">
        <f>IF(ROWS(F$2:F13)&gt;$X$1,"",INDEX(Form!$E$5:$E$7,INT((ROWS(F$2:F13)-1)/$W$1)+1))</f>
        <v xml:space="preserve">หมิว  . </v>
      </c>
      <c r="G13">
        <f>IF(ROWS(G$2:G13)&gt;$X$1,"",INDEX(Form!$F$5:$F$7,INT((ROWS(G$2:G13)-1)/$W$1)+1))</f>
        <v>0</v>
      </c>
      <c r="H13">
        <f>IF(ROWS(H$2:H13)&gt;$X$1,"",INDEX(Form!$G$5:$G$7,INT((ROWS(H$2:H13)-1)/$W$1)+1))</f>
        <v>390</v>
      </c>
      <c r="I13" s="11">
        <f>IF(ROWS(I$2:I13)&gt;$X$1,"",INDEX(Form!$H$5:$M$7,INT((ROWS(I$2:I13)-1)/$W$1)+1,MOD(ROWS(I$2:I13)-1,$W$1)+1))</f>
        <v>1</v>
      </c>
      <c r="J13">
        <f>IF(ROWS(J$2:J13)&gt;$X$1,"",INDEX(Form!$N$5:$N$7,INT((ROWS(J$2:J13)-1)/$W$1)+1))</f>
        <v>5</v>
      </c>
      <c r="K13">
        <f>IF(ROWS(K$2:K13)&gt;$X$1,"",INDEX(Form!$O$5:$O$7,INT((ROWS(K$2:K13)-1)/$W$1)+1))</f>
        <v>0</v>
      </c>
      <c r="L13">
        <f>IF(ROWS(L$2:L13)&gt;$X$1,"",INDEX(Form!$P$5:$P$7,INT((ROWS(L$2:L13)-1)/$W$1)+1))</f>
        <v>1950</v>
      </c>
      <c r="M13" s="78"/>
      <c r="N13" s="78"/>
      <c r="O13" s="78"/>
      <c r="P13" s="78"/>
      <c r="Q13" s="78"/>
      <c r="R13" s="78"/>
      <c r="S13" s="78"/>
      <c r="T13" s="78"/>
      <c r="U13" s="78"/>
    </row>
    <row r="14" spans="1:26">
      <c r="A14" s="3">
        <f>INDEX(Form!$H$3:$M$3,MOD((ROWS(A$2:A14)-1),$W$1)+1)</f>
        <v>41764</v>
      </c>
      <c r="B14">
        <f>IF(ROWS(B$2:B14)&gt;$X$1,"",INDEX(Form!$A$5:$A$7,INT((ROWS(B$2:B14)-1)/$W$1)+1))</f>
        <v>0</v>
      </c>
      <c r="C14">
        <f>IF(ROWS(C$2:C14)&gt;$X$1,"",INDEX(Form!$B$5:$B$7,INT((ROWS(C$2:C14)-1)/$W$1)+1))</f>
        <v>3</v>
      </c>
      <c r="D14" t="str">
        <f>IF(ROWS(D$2:D14)&gt;$X$1,"",INDEX(Form!$C$5:$C$7,INT((ROWS(D$2:D14)-1)/$W$1)+1))</f>
        <v>ญท.0.45.4.001</v>
      </c>
      <c r="E14" t="str">
        <f>IF(ROWS(E$2:E14)&gt;$X$1,"",INDEX(Form!$D$5:$D$7,INT((ROWS(E$2:E14)-1)/$W$1)+1))</f>
        <v xml:space="preserve">อ้อย  . </v>
      </c>
      <c r="F14" t="str">
        <f>IF(ROWS(F$2:F14)&gt;$X$1,"",INDEX(Form!$E$5:$E$7,INT((ROWS(F$2:F14)-1)/$W$1)+1))</f>
        <v xml:space="preserve">อ้อย  . </v>
      </c>
      <c r="G14">
        <f>IF(ROWS(G$2:G14)&gt;$X$1,"",INDEX(Form!$F$5:$F$7,INT((ROWS(G$2:G14)-1)/$W$1)+1))</f>
        <v>0</v>
      </c>
      <c r="H14">
        <f>IF(ROWS(H$2:H14)&gt;$X$1,"",INDEX(Form!$G$5:$G$7,INT((ROWS(H$2:H14)-1)/$W$1)+1))</f>
        <v>455</v>
      </c>
      <c r="I14" s="11">
        <f>IF(ROWS(I$2:I14)&gt;$X$1,"",INDEX(Form!$H$5:$M$7,INT((ROWS(I$2:I14)-1)/$W$1)+1,MOD(ROWS(I$2:I14)-1,$W$1)+1))</f>
        <v>1</v>
      </c>
      <c r="J14">
        <f>IF(ROWS(J$2:J14)&gt;$X$1,"",INDEX(Form!$N$5:$N$7,INT((ROWS(J$2:J14)-1)/$W$1)+1))</f>
        <v>6</v>
      </c>
      <c r="K14">
        <f>IF(ROWS(K$2:K14)&gt;$X$1,"",INDEX(Form!$O$5:$O$7,INT((ROWS(K$2:K14)-1)/$W$1)+1))</f>
        <v>0</v>
      </c>
      <c r="L14">
        <f>IF(ROWS(L$2:L14)&gt;$X$1,"",INDEX(Form!$P$5:$P$7,INT((ROWS(L$2:L14)-1)/$W$1)+1))</f>
        <v>2730</v>
      </c>
      <c r="M14" s="78"/>
      <c r="N14" s="78"/>
      <c r="O14" s="78"/>
      <c r="P14" s="78"/>
      <c r="Q14" s="78"/>
      <c r="R14" s="78"/>
      <c r="S14" s="78"/>
      <c r="T14" s="78"/>
      <c r="U14" s="78"/>
    </row>
    <row r="15" spans="1:26">
      <c r="A15" s="3">
        <f>INDEX(Form!$H$3:$M$3,MOD((ROWS(A$2:A15)-1),$W$1)+1)</f>
        <v>41765</v>
      </c>
      <c r="B15">
        <f>IF(ROWS(B$2:B15)&gt;$X$1,"",INDEX(Form!$A$5:$A$7,INT((ROWS(B$2:B15)-1)/$W$1)+1))</f>
        <v>0</v>
      </c>
      <c r="C15">
        <f>IF(ROWS(C$2:C15)&gt;$X$1,"",INDEX(Form!$B$5:$B$7,INT((ROWS(C$2:C15)-1)/$W$1)+1))</f>
        <v>3</v>
      </c>
      <c r="D15" t="str">
        <f>IF(ROWS(D$2:D15)&gt;$X$1,"",INDEX(Form!$C$5:$C$7,INT((ROWS(D$2:D15)-1)/$W$1)+1))</f>
        <v>ญท.0.45.4.001</v>
      </c>
      <c r="E15" t="str">
        <f>IF(ROWS(E$2:E15)&gt;$X$1,"",INDEX(Form!$D$5:$D$7,INT((ROWS(E$2:E15)-1)/$W$1)+1))</f>
        <v xml:space="preserve">อ้อย  . </v>
      </c>
      <c r="F15" t="str">
        <f>IF(ROWS(F$2:F15)&gt;$X$1,"",INDEX(Form!$E$5:$E$7,INT((ROWS(F$2:F15)-1)/$W$1)+1))</f>
        <v xml:space="preserve">อ้อย  . </v>
      </c>
      <c r="G15">
        <f>IF(ROWS(G$2:G15)&gt;$X$1,"",INDEX(Form!$F$5:$F$7,INT((ROWS(G$2:G15)-1)/$W$1)+1))</f>
        <v>0</v>
      </c>
      <c r="H15">
        <f>IF(ROWS(H$2:H15)&gt;$X$1,"",INDEX(Form!$G$5:$G$7,INT((ROWS(H$2:H15)-1)/$W$1)+1))</f>
        <v>455</v>
      </c>
      <c r="I15" s="11">
        <f>IF(ROWS(I$2:I15)&gt;$X$1,"",INDEX(Form!$H$5:$M$7,INT((ROWS(I$2:I15)-1)/$W$1)+1,MOD(ROWS(I$2:I15)-1,$W$1)+1))</f>
        <v>1</v>
      </c>
      <c r="J15">
        <f>IF(ROWS(J$2:J15)&gt;$X$1,"",INDEX(Form!$N$5:$N$7,INT((ROWS(J$2:J15)-1)/$W$1)+1))</f>
        <v>6</v>
      </c>
      <c r="K15">
        <f>IF(ROWS(K$2:K15)&gt;$X$1,"",INDEX(Form!$O$5:$O$7,INT((ROWS(K$2:K15)-1)/$W$1)+1))</f>
        <v>0</v>
      </c>
      <c r="L15">
        <f>IF(ROWS(L$2:L15)&gt;$X$1,"",INDEX(Form!$P$5:$P$7,INT((ROWS(L$2:L15)-1)/$W$1)+1))</f>
        <v>2730</v>
      </c>
      <c r="M15" s="78"/>
      <c r="N15" s="78"/>
      <c r="O15" s="78"/>
      <c r="P15" s="78"/>
      <c r="Q15" s="78"/>
      <c r="R15" s="78"/>
      <c r="S15" s="78"/>
      <c r="T15" s="78"/>
      <c r="U15" s="78"/>
    </row>
    <row r="16" spans="1:26">
      <c r="A16" s="3">
        <f>INDEX(Form!$H$3:$M$3,MOD((ROWS(A$2:A16)-1),$W$1)+1)</f>
        <v>41766</v>
      </c>
      <c r="B16">
        <f>IF(ROWS(B$2:B16)&gt;$X$1,"",INDEX(Form!$A$5:$A$7,INT((ROWS(B$2:B16)-1)/$W$1)+1))</f>
        <v>0</v>
      </c>
      <c r="C16">
        <f>IF(ROWS(C$2:C16)&gt;$X$1,"",INDEX(Form!$B$5:$B$7,INT((ROWS(C$2:C16)-1)/$W$1)+1))</f>
        <v>3</v>
      </c>
      <c r="D16" t="str">
        <f>IF(ROWS(D$2:D16)&gt;$X$1,"",INDEX(Form!$C$5:$C$7,INT((ROWS(D$2:D16)-1)/$W$1)+1))</f>
        <v>ญท.0.45.4.001</v>
      </c>
      <c r="E16" t="str">
        <f>IF(ROWS(E$2:E16)&gt;$X$1,"",INDEX(Form!$D$5:$D$7,INT((ROWS(E$2:E16)-1)/$W$1)+1))</f>
        <v xml:space="preserve">อ้อย  . </v>
      </c>
      <c r="F16" t="str">
        <f>IF(ROWS(F$2:F16)&gt;$X$1,"",INDEX(Form!$E$5:$E$7,INT((ROWS(F$2:F16)-1)/$W$1)+1))</f>
        <v xml:space="preserve">อ้อย  . </v>
      </c>
      <c r="G16">
        <f>IF(ROWS(G$2:G16)&gt;$X$1,"",INDEX(Form!$F$5:$F$7,INT((ROWS(G$2:G16)-1)/$W$1)+1))</f>
        <v>0</v>
      </c>
      <c r="H16">
        <f>IF(ROWS(H$2:H16)&gt;$X$1,"",INDEX(Form!$G$5:$G$7,INT((ROWS(H$2:H16)-1)/$W$1)+1))</f>
        <v>455</v>
      </c>
      <c r="I16" s="11">
        <f>IF(ROWS(I$2:I16)&gt;$X$1,"",INDEX(Form!$H$5:$M$7,INT((ROWS(I$2:I16)-1)/$W$1)+1,MOD(ROWS(I$2:I16)-1,$W$1)+1))</f>
        <v>1</v>
      </c>
      <c r="J16">
        <f>IF(ROWS(J$2:J16)&gt;$X$1,"",INDEX(Form!$N$5:$N$7,INT((ROWS(J$2:J16)-1)/$W$1)+1))</f>
        <v>6</v>
      </c>
      <c r="K16">
        <f>IF(ROWS(K$2:K16)&gt;$X$1,"",INDEX(Form!$O$5:$O$7,INT((ROWS(K$2:K16)-1)/$W$1)+1))</f>
        <v>0</v>
      </c>
      <c r="L16">
        <f>IF(ROWS(L$2:L16)&gt;$X$1,"",INDEX(Form!$P$5:$P$7,INT((ROWS(L$2:L16)-1)/$W$1)+1))</f>
        <v>2730</v>
      </c>
      <c r="M16" t="e">
        <f>IF(ROWS(M$2:M16)&gt;$X$1,"",INDEX(Form!#REF!,INT((ROWS(M$2:M16)-1)/$W$1)+1))</f>
        <v>#REF!</v>
      </c>
      <c r="N16" t="e">
        <f>IF(ROWS(N$2:N16)&gt;$X$1,"",INDEX(Form!#REF!,INT((ROWS(N$2:N16)-1)/$W$1)+1))</f>
        <v>#REF!</v>
      </c>
      <c r="O16" t="e">
        <f>IF(ROWS(O$2:O16)&gt;$X$1,"",INDEX(Form!#REF!,INT((ROWS(O$2:O16)-1)/$W$1)+1))</f>
        <v>#REF!</v>
      </c>
      <c r="P16" t="e">
        <f>IF(ROWS(P$2:P16)&gt;$X$1,"",INDEX(Form!#REF!,INT((ROWS(P$2:P16)-1)/$W$1)+1))</f>
        <v>#REF!</v>
      </c>
      <c r="Q16" t="e">
        <f>IF(ROWS(Q$2:Q16)&gt;$X$1,"",INDEX(Form!#REF!,INT((ROWS(Q$2:Q16)-1)/$W$1)+1))</f>
        <v>#REF!</v>
      </c>
      <c r="R16" t="e">
        <f>IF(ROWS(R$2:R16)&gt;$X$1,"",INDEX(Form!#REF!,INT((ROWS(R$2:R16)-1)/$W$1)+1))</f>
        <v>#REF!</v>
      </c>
      <c r="S16" t="e">
        <f>IF(ROWS(S$2:S16)&gt;$X$1,"",INDEX(Form!#REF!,INT((ROWS(S$2:S16)-1)/$W$1)+1))</f>
        <v>#REF!</v>
      </c>
      <c r="T16" t="e">
        <f>IF(ROWS(T$2:T16)&gt;$X$1,"",INDEX(Form!#REF!,INT((ROWS(T$2:T16)-1)/$W$1)+1))</f>
        <v>#REF!</v>
      </c>
      <c r="U16" t="e">
        <f>IF(ROWS(U$2:U16)&gt;$X$1,"",INDEX(Form!#REF!,INT((ROWS(U$2:U16)-1)/$W$1)+1))</f>
        <v>#REF!</v>
      </c>
    </row>
    <row r="17" spans="1:21">
      <c r="A17" s="3">
        <f>INDEX(Form!$H$3:$M$3,MOD((ROWS(A$2:A17)-1),$W$1)+1)</f>
        <v>41767</v>
      </c>
      <c r="B17">
        <f>IF(ROWS(B$2:B17)&gt;$X$1,"",INDEX(Form!$A$5:$A$7,INT((ROWS(B$2:B17)-1)/$W$1)+1))</f>
        <v>0</v>
      </c>
      <c r="C17">
        <f>IF(ROWS(C$2:C17)&gt;$X$1,"",INDEX(Form!$B$5:$B$7,INT((ROWS(C$2:C17)-1)/$W$1)+1))</f>
        <v>3</v>
      </c>
      <c r="D17" t="str">
        <f>IF(ROWS(D$2:D17)&gt;$X$1,"",INDEX(Form!$C$5:$C$7,INT((ROWS(D$2:D17)-1)/$W$1)+1))</f>
        <v>ญท.0.45.4.001</v>
      </c>
      <c r="E17" t="str">
        <f>IF(ROWS(E$2:E17)&gt;$X$1,"",INDEX(Form!$D$5:$D$7,INT((ROWS(E$2:E17)-1)/$W$1)+1))</f>
        <v xml:space="preserve">อ้อย  . </v>
      </c>
      <c r="F17" t="str">
        <f>IF(ROWS(F$2:F17)&gt;$X$1,"",INDEX(Form!$E$5:$E$7,INT((ROWS(F$2:F17)-1)/$W$1)+1))</f>
        <v xml:space="preserve">อ้อย  . </v>
      </c>
      <c r="G17">
        <f>IF(ROWS(G$2:G17)&gt;$X$1,"",INDEX(Form!$F$5:$F$7,INT((ROWS(G$2:G17)-1)/$W$1)+1))</f>
        <v>0</v>
      </c>
      <c r="H17">
        <f>IF(ROWS(H$2:H17)&gt;$X$1,"",INDEX(Form!$G$5:$G$7,INT((ROWS(H$2:H17)-1)/$W$1)+1))</f>
        <v>455</v>
      </c>
      <c r="I17" s="11">
        <f>IF(ROWS(I$2:I17)&gt;$X$1,"",INDEX(Form!$H$5:$M$7,INT((ROWS(I$2:I17)-1)/$W$1)+1,MOD(ROWS(I$2:I17)-1,$W$1)+1))</f>
        <v>1</v>
      </c>
      <c r="J17">
        <f>IF(ROWS(J$2:J17)&gt;$X$1,"",INDEX(Form!$N$5:$N$7,INT((ROWS(J$2:J17)-1)/$W$1)+1))</f>
        <v>6</v>
      </c>
      <c r="K17">
        <f>IF(ROWS(K$2:K17)&gt;$X$1,"",INDEX(Form!$O$5:$O$7,INT((ROWS(K$2:K17)-1)/$W$1)+1))</f>
        <v>0</v>
      </c>
      <c r="L17">
        <f>IF(ROWS(L$2:L17)&gt;$X$1,"",INDEX(Form!$P$5:$P$7,INT((ROWS(L$2:L17)-1)/$W$1)+1))</f>
        <v>2730</v>
      </c>
      <c r="M17" t="e">
        <f>IF(ROWS(M$2:M17)&gt;$X$1,"",INDEX(Form!#REF!,INT((ROWS(M$2:M17)-1)/$W$1)+1))</f>
        <v>#REF!</v>
      </c>
      <c r="N17" t="e">
        <f>IF(ROWS(N$2:N17)&gt;$X$1,"",INDEX(Form!#REF!,INT((ROWS(N$2:N17)-1)/$W$1)+1))</f>
        <v>#REF!</v>
      </c>
      <c r="O17" t="e">
        <f>IF(ROWS(O$2:O17)&gt;$X$1,"",INDEX(Form!#REF!,INT((ROWS(O$2:O17)-1)/$W$1)+1))</f>
        <v>#REF!</v>
      </c>
      <c r="P17" t="e">
        <f>IF(ROWS(P$2:P17)&gt;$X$1,"",INDEX(Form!#REF!,INT((ROWS(P$2:P17)-1)/$W$1)+1))</f>
        <v>#REF!</v>
      </c>
      <c r="Q17" t="e">
        <f>IF(ROWS(Q$2:Q17)&gt;$X$1,"",INDEX(Form!#REF!,INT((ROWS(Q$2:Q17)-1)/$W$1)+1))</f>
        <v>#REF!</v>
      </c>
      <c r="R17" t="e">
        <f>IF(ROWS(R$2:R17)&gt;$X$1,"",INDEX(Form!#REF!,INT((ROWS(R$2:R17)-1)/$W$1)+1))</f>
        <v>#REF!</v>
      </c>
      <c r="S17" t="e">
        <f>IF(ROWS(S$2:S17)&gt;$X$1,"",INDEX(Form!#REF!,INT((ROWS(S$2:S17)-1)/$W$1)+1))</f>
        <v>#REF!</v>
      </c>
      <c r="T17" t="e">
        <f>IF(ROWS(T$2:T17)&gt;$X$1,"",INDEX(Form!#REF!,INT((ROWS(T$2:T17)-1)/$W$1)+1))</f>
        <v>#REF!</v>
      </c>
      <c r="U17" t="e">
        <f>IF(ROWS(U$2:U17)&gt;$X$1,"",INDEX(Form!#REF!,INT((ROWS(U$2:U17)-1)/$W$1)+1))</f>
        <v>#REF!</v>
      </c>
    </row>
    <row r="18" spans="1:21">
      <c r="A18" s="3">
        <f>INDEX(Form!$H$3:$M$3,MOD((ROWS(A$2:A18)-1),$W$1)+1)</f>
        <v>41768</v>
      </c>
      <c r="B18">
        <f>IF(ROWS(B$2:B18)&gt;$X$1,"",INDEX(Form!$A$5:$A$7,INT((ROWS(B$2:B18)-1)/$W$1)+1))</f>
        <v>0</v>
      </c>
      <c r="C18">
        <f>IF(ROWS(C$2:C18)&gt;$X$1,"",INDEX(Form!$B$5:$B$7,INT((ROWS(C$2:C18)-1)/$W$1)+1))</f>
        <v>3</v>
      </c>
      <c r="D18" t="str">
        <f>IF(ROWS(D$2:D18)&gt;$X$1,"",INDEX(Form!$C$5:$C$7,INT((ROWS(D$2:D18)-1)/$W$1)+1))</f>
        <v>ญท.0.45.4.001</v>
      </c>
      <c r="E18" t="str">
        <f>IF(ROWS(E$2:E18)&gt;$X$1,"",INDEX(Form!$D$5:$D$7,INT((ROWS(E$2:E18)-1)/$W$1)+1))</f>
        <v xml:space="preserve">อ้อย  . </v>
      </c>
      <c r="F18" t="str">
        <f>IF(ROWS(F$2:F18)&gt;$X$1,"",INDEX(Form!$E$5:$E$7,INT((ROWS(F$2:F18)-1)/$W$1)+1))</f>
        <v xml:space="preserve">อ้อย  . </v>
      </c>
      <c r="G18">
        <f>IF(ROWS(G$2:G18)&gt;$X$1,"",INDEX(Form!$F$5:$F$7,INT((ROWS(G$2:G18)-1)/$W$1)+1))</f>
        <v>0</v>
      </c>
      <c r="H18">
        <f>IF(ROWS(H$2:H18)&gt;$X$1,"",INDEX(Form!$G$5:$G$7,INT((ROWS(H$2:H18)-1)/$W$1)+1))</f>
        <v>455</v>
      </c>
      <c r="I18" s="11">
        <f>IF(ROWS(I$2:I18)&gt;$X$1,"",INDEX(Form!$H$5:$M$7,INT((ROWS(I$2:I18)-1)/$W$1)+1,MOD(ROWS(I$2:I18)-1,$W$1)+1))</f>
        <v>1</v>
      </c>
      <c r="J18">
        <f>IF(ROWS(J$2:J18)&gt;$X$1,"",INDEX(Form!$N$5:$N$7,INT((ROWS(J$2:J18)-1)/$W$1)+1))</f>
        <v>6</v>
      </c>
      <c r="K18">
        <f>IF(ROWS(K$2:K18)&gt;$X$1,"",INDEX(Form!$O$5:$O$7,INT((ROWS(K$2:K18)-1)/$W$1)+1))</f>
        <v>0</v>
      </c>
      <c r="L18">
        <f>IF(ROWS(L$2:L18)&gt;$X$1,"",INDEX(Form!$P$5:$P$7,INT((ROWS(L$2:L18)-1)/$W$1)+1))</f>
        <v>2730</v>
      </c>
      <c r="M18" t="e">
        <f>IF(ROWS(M$2:M18)&gt;$X$1,"",INDEX(Form!#REF!,INT((ROWS(M$2:M18)-1)/$W$1)+1))</f>
        <v>#REF!</v>
      </c>
      <c r="N18" t="e">
        <f>IF(ROWS(N$2:N18)&gt;$X$1,"",INDEX(Form!#REF!,INT((ROWS(N$2:N18)-1)/$W$1)+1))</f>
        <v>#REF!</v>
      </c>
      <c r="O18" t="e">
        <f>IF(ROWS(O$2:O18)&gt;$X$1,"",INDEX(Form!#REF!,INT((ROWS(O$2:O18)-1)/$W$1)+1))</f>
        <v>#REF!</v>
      </c>
      <c r="P18" t="e">
        <f>IF(ROWS(P$2:P18)&gt;$X$1,"",INDEX(Form!#REF!,INT((ROWS(P$2:P18)-1)/$W$1)+1))</f>
        <v>#REF!</v>
      </c>
      <c r="Q18" t="e">
        <f>IF(ROWS(Q$2:Q18)&gt;$X$1,"",INDEX(Form!#REF!,INT((ROWS(Q$2:Q18)-1)/$W$1)+1))</f>
        <v>#REF!</v>
      </c>
      <c r="R18" t="e">
        <f>IF(ROWS(R$2:R18)&gt;$X$1,"",INDEX(Form!#REF!,INT((ROWS(R$2:R18)-1)/$W$1)+1))</f>
        <v>#REF!</v>
      </c>
      <c r="S18" t="e">
        <f>IF(ROWS(S$2:S18)&gt;$X$1,"",INDEX(Form!#REF!,INT((ROWS(S$2:S18)-1)/$W$1)+1))</f>
        <v>#REF!</v>
      </c>
      <c r="T18" t="e">
        <f>IF(ROWS(T$2:T18)&gt;$X$1,"",INDEX(Form!#REF!,INT((ROWS(T$2:T18)-1)/$W$1)+1))</f>
        <v>#REF!</v>
      </c>
      <c r="U18" t="e">
        <f>IF(ROWS(U$2:U18)&gt;$X$1,"",INDEX(Form!#REF!,INT((ROWS(U$2:U18)-1)/$W$1)+1))</f>
        <v>#REF!</v>
      </c>
    </row>
    <row r="19" spans="1:21">
      <c r="A19" s="3">
        <f>INDEX(Form!$H$3:$M$3,MOD((ROWS(A$2:A19)-1),$W$1)+1)</f>
        <v>41769</v>
      </c>
      <c r="B19">
        <f>IF(ROWS(B$2:B19)&gt;$X$1,"",INDEX(Form!$A$5:$A$7,INT((ROWS(B$2:B19)-1)/$W$1)+1))</f>
        <v>0</v>
      </c>
      <c r="C19">
        <f>IF(ROWS(C$2:C19)&gt;$X$1,"",INDEX(Form!$B$5:$B$7,INT((ROWS(C$2:C19)-1)/$W$1)+1))</f>
        <v>3</v>
      </c>
      <c r="D19" t="str">
        <f>IF(ROWS(D$2:D19)&gt;$X$1,"",INDEX(Form!$C$5:$C$7,INT((ROWS(D$2:D19)-1)/$W$1)+1))</f>
        <v>ญท.0.45.4.001</v>
      </c>
      <c r="E19" t="str">
        <f>IF(ROWS(E$2:E19)&gt;$X$1,"",INDEX(Form!$D$5:$D$7,INT((ROWS(E$2:E19)-1)/$W$1)+1))</f>
        <v xml:space="preserve">อ้อย  . </v>
      </c>
      <c r="F19" t="str">
        <f>IF(ROWS(F$2:F19)&gt;$X$1,"",INDEX(Form!$E$5:$E$7,INT((ROWS(F$2:F19)-1)/$W$1)+1))</f>
        <v xml:space="preserve">อ้อย  . </v>
      </c>
      <c r="G19">
        <f>IF(ROWS(G$2:G19)&gt;$X$1,"",INDEX(Form!$F$5:$F$7,INT((ROWS(G$2:G19)-1)/$W$1)+1))</f>
        <v>0</v>
      </c>
      <c r="H19">
        <f>IF(ROWS(H$2:H19)&gt;$X$1,"",INDEX(Form!$G$5:$G$7,INT((ROWS(H$2:H19)-1)/$W$1)+1))</f>
        <v>455</v>
      </c>
      <c r="I19" s="11">
        <f>IF(ROWS(I$2:I19)&gt;$X$1,"",INDEX(Form!$H$5:$M$7,INT((ROWS(I$2:I19)-1)/$W$1)+1,MOD(ROWS(I$2:I19)-1,$W$1)+1))</f>
        <v>1</v>
      </c>
      <c r="J19">
        <f>IF(ROWS(J$2:J19)&gt;$X$1,"",INDEX(Form!$N$5:$N$7,INT((ROWS(J$2:J19)-1)/$W$1)+1))</f>
        <v>6</v>
      </c>
      <c r="K19">
        <f>IF(ROWS(K$2:K19)&gt;$X$1,"",INDEX(Form!$O$5:$O$7,INT((ROWS(K$2:K19)-1)/$W$1)+1))</f>
        <v>0</v>
      </c>
      <c r="L19">
        <f>IF(ROWS(L$2:L19)&gt;$X$1,"",INDEX(Form!$P$5:$P$7,INT((ROWS(L$2:L19)-1)/$W$1)+1))</f>
        <v>2730</v>
      </c>
      <c r="M19" t="e">
        <f>IF(ROWS(M$2:M19)&gt;$X$1,"",INDEX(Form!#REF!,INT((ROWS(M$2:M19)-1)/$W$1)+1))</f>
        <v>#REF!</v>
      </c>
      <c r="N19" t="e">
        <f>IF(ROWS(N$2:N19)&gt;$X$1,"",INDEX(Form!#REF!,INT((ROWS(N$2:N19)-1)/$W$1)+1))</f>
        <v>#REF!</v>
      </c>
      <c r="O19" t="e">
        <f>IF(ROWS(O$2:O19)&gt;$X$1,"",INDEX(Form!#REF!,INT((ROWS(O$2:O19)-1)/$W$1)+1))</f>
        <v>#REF!</v>
      </c>
      <c r="P19" t="e">
        <f>IF(ROWS(P$2:P19)&gt;$X$1,"",INDEX(Form!#REF!,INT((ROWS(P$2:P19)-1)/$W$1)+1))</f>
        <v>#REF!</v>
      </c>
      <c r="Q19" t="e">
        <f>IF(ROWS(Q$2:Q19)&gt;$X$1,"",INDEX(Form!#REF!,INT((ROWS(Q$2:Q19)-1)/$W$1)+1))</f>
        <v>#REF!</v>
      </c>
      <c r="R19" t="e">
        <f>IF(ROWS(R$2:R19)&gt;$X$1,"",INDEX(Form!#REF!,INT((ROWS(R$2:R19)-1)/$W$1)+1))</f>
        <v>#REF!</v>
      </c>
      <c r="S19" t="e">
        <f>IF(ROWS(S$2:S19)&gt;$X$1,"",INDEX(Form!#REF!,INT((ROWS(S$2:S19)-1)/$W$1)+1))</f>
        <v>#REF!</v>
      </c>
      <c r="T19" t="e">
        <f>IF(ROWS(T$2:T19)&gt;$X$1,"",INDEX(Form!#REF!,INT((ROWS(T$2:T19)-1)/$W$1)+1))</f>
        <v>#REF!</v>
      </c>
      <c r="U19" t="e">
        <f>IF(ROWS(U$2:U19)&gt;$X$1,"",INDEX(Form!#REF!,INT((ROWS(U$2:U19)-1)/$W$1)+1))</f>
        <v>#REF!</v>
      </c>
    </row>
  </sheetData>
  <autoFilter ref="A1:T19"/>
  <phoneticPr fontId="8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8" enableFormatConditionsCalculation="0">
    <tabColor indexed="17"/>
  </sheetPr>
  <dimension ref="A1:AA4"/>
  <sheetViews>
    <sheetView workbookViewId="0">
      <pane xSplit="13" ySplit="2" topLeftCell="Y3" activePane="bottomRight" state="frozen"/>
      <selection pane="topRight" activeCell="N1" sqref="N1"/>
      <selection pane="bottomLeft" activeCell="A3" sqref="A3"/>
      <selection pane="bottomRight" activeCell="F17" sqref="F17"/>
    </sheetView>
  </sheetViews>
  <sheetFormatPr defaultRowHeight="21"/>
  <cols>
    <col min="1" max="1" width="5.33203125" bestFit="1" customWidth="1"/>
    <col min="2" max="2" width="10.33203125" style="30" bestFit="1" customWidth="1"/>
    <col min="3" max="3" width="5.5" style="35" customWidth="1"/>
    <col min="4" max="4" width="6.1640625" style="30" customWidth="1"/>
    <col min="5" max="5" width="13.6640625" bestFit="1" customWidth="1"/>
    <col min="6" max="6" width="15.6640625" bestFit="1" customWidth="1"/>
    <col min="7" max="7" width="11.83203125" bestFit="1" customWidth="1"/>
    <col min="8" max="8" width="11.6640625" customWidth="1"/>
    <col min="9" max="9" width="12.5" style="30" bestFit="1" customWidth="1"/>
    <col min="10" max="10" width="10.5" style="30" bestFit="1" customWidth="1"/>
    <col min="11" max="11" width="5.1640625" customWidth="1"/>
    <col min="12" max="12" width="6" customWidth="1"/>
    <col min="13" max="13" width="4.6640625" customWidth="1"/>
    <col min="14" max="14" width="12.1640625" style="36" bestFit="1" customWidth="1"/>
    <col min="15" max="15" width="7.33203125" style="39" bestFit="1" customWidth="1"/>
    <col min="16" max="16" width="7.33203125" style="40" customWidth="1"/>
    <col min="17" max="17" width="5.1640625" style="36" bestFit="1" customWidth="1"/>
    <col min="18" max="18" width="5.1640625" style="36" customWidth="1"/>
    <col min="19" max="19" width="7.33203125" style="36" bestFit="1" customWidth="1"/>
    <col min="20" max="20" width="12.1640625" style="30" bestFit="1" customWidth="1"/>
    <col min="21" max="21" width="10.33203125" bestFit="1" customWidth="1"/>
    <col min="22" max="22" width="7.6640625" bestFit="1" customWidth="1"/>
    <col min="23" max="23" width="3.1640625" customWidth="1"/>
    <col min="24" max="24" width="3.1640625" bestFit="1" customWidth="1"/>
    <col min="25" max="25" width="12.6640625" bestFit="1" customWidth="1"/>
    <col min="26" max="26" width="6.6640625" bestFit="1" customWidth="1"/>
    <col min="27" max="27" width="11" customWidth="1"/>
  </cols>
  <sheetData>
    <row r="1" spans="1:27" ht="30" customHeight="1">
      <c r="A1" t="s">
        <v>14</v>
      </c>
      <c r="B1" s="41" t="s">
        <v>28</v>
      </c>
      <c r="C1" s="42" t="s">
        <v>34</v>
      </c>
      <c r="D1" s="43" t="s">
        <v>13</v>
      </c>
      <c r="E1" s="37" t="s">
        <v>36</v>
      </c>
      <c r="F1" s="37" t="s">
        <v>35</v>
      </c>
      <c r="G1" s="37" t="s">
        <v>12</v>
      </c>
      <c r="H1" s="37" t="s">
        <v>13</v>
      </c>
      <c r="I1" s="44" t="s">
        <v>10</v>
      </c>
      <c r="J1" s="75" t="s">
        <v>33</v>
      </c>
      <c r="K1" s="45" t="s">
        <v>26</v>
      </c>
      <c r="L1" s="46" t="s">
        <v>14</v>
      </c>
      <c r="M1" s="46" t="s">
        <v>4</v>
      </c>
      <c r="N1" s="47"/>
      <c r="O1" s="48" t="s">
        <v>38</v>
      </c>
      <c r="P1" s="49" t="s">
        <v>30</v>
      </c>
      <c r="Q1" s="47" t="s">
        <v>22</v>
      </c>
      <c r="R1" s="47" t="s">
        <v>27</v>
      </c>
      <c r="S1" s="47" t="s">
        <v>9</v>
      </c>
      <c r="T1" s="50" t="s">
        <v>19</v>
      </c>
      <c r="U1" s="51" t="s">
        <v>21</v>
      </c>
      <c r="V1" s="81" t="s">
        <v>11</v>
      </c>
      <c r="W1" s="82"/>
      <c r="X1" s="83"/>
      <c r="Y1" s="52" t="s">
        <v>18</v>
      </c>
      <c r="Z1" s="46" t="s">
        <v>37</v>
      </c>
      <c r="AA1" s="51" t="s">
        <v>20</v>
      </c>
    </row>
    <row r="2" spans="1:27">
      <c r="A2" s="63">
        <f>T2</f>
        <v>35331</v>
      </c>
      <c r="B2" s="29">
        <v>41062</v>
      </c>
      <c r="C2" s="53">
        <v>35331</v>
      </c>
      <c r="D2" s="29" t="s">
        <v>15</v>
      </c>
      <c r="E2" s="10" t="s">
        <v>39</v>
      </c>
      <c r="F2" s="10" t="s">
        <v>40</v>
      </c>
      <c r="G2" s="10" t="s">
        <v>40</v>
      </c>
      <c r="H2" s="10" t="s">
        <v>29</v>
      </c>
      <c r="I2" s="29">
        <v>33970</v>
      </c>
      <c r="J2" s="76">
        <f t="shared" ref="J2:J4" ca="1" si="0">TODAY()</f>
        <v>41771</v>
      </c>
      <c r="K2" s="28">
        <f t="shared" ref="K2:K4" ca="1" si="1">DATEDIF(I2,J2,"Y")</f>
        <v>21</v>
      </c>
      <c r="L2" s="28">
        <f t="shared" ref="L2:L4" ca="1" si="2">DATEDIF(I2,J2,"YM")</f>
        <v>4</v>
      </c>
      <c r="M2" s="28">
        <f t="shared" ref="M2:M4" ca="1" si="3">DATEDIF(I2,J2,"MD")</f>
        <v>11</v>
      </c>
      <c r="N2" s="54"/>
      <c r="O2" s="55">
        <v>120</v>
      </c>
      <c r="P2" s="56">
        <v>0</v>
      </c>
      <c r="Q2" s="54">
        <v>0</v>
      </c>
      <c r="R2" s="54">
        <v>0</v>
      </c>
      <c r="S2" s="54"/>
      <c r="T2" s="29">
        <v>35331</v>
      </c>
      <c r="U2" s="34">
        <f t="shared" ref="U2:U4" ca="1" si="4">TODAY()</f>
        <v>41771</v>
      </c>
      <c r="V2" s="28">
        <f ca="1">DATEDIF(T2,U2,"Y")</f>
        <v>17</v>
      </c>
      <c r="W2" s="28">
        <f t="shared" ref="W2:W4" ca="1" si="5">DATEDIF(T2,U2,"YM")</f>
        <v>7</v>
      </c>
      <c r="X2" s="28">
        <f t="shared" ref="X2:X4" ca="1" si="6">DATEDIF(T2,U2,"MD")</f>
        <v>20</v>
      </c>
      <c r="Y2" s="10">
        <f>LOOKUP(9.99999999999999E+307,CHOOSE({1,2},0,LOOKUP(2,1/(#REF!=$E2),#REF!)))</f>
        <v>0</v>
      </c>
      <c r="Z2" s="74">
        <v>405</v>
      </c>
      <c r="AA2" s="10"/>
    </row>
    <row r="3" spans="1:27">
      <c r="A3" s="63">
        <f>T3</f>
        <v>36634</v>
      </c>
      <c r="B3" s="29">
        <v>41062</v>
      </c>
      <c r="C3" s="53">
        <v>36634</v>
      </c>
      <c r="D3" s="29" t="s">
        <v>15</v>
      </c>
      <c r="E3" s="10" t="s">
        <v>41</v>
      </c>
      <c r="F3" s="10" t="s">
        <v>42</v>
      </c>
      <c r="G3" s="10" t="s">
        <v>42</v>
      </c>
      <c r="H3" s="10" t="s">
        <v>29</v>
      </c>
      <c r="I3" s="29">
        <v>28955</v>
      </c>
      <c r="J3" s="76">
        <f t="shared" ca="1" si="0"/>
        <v>41771</v>
      </c>
      <c r="K3" s="28">
        <f t="shared" ca="1" si="1"/>
        <v>35</v>
      </c>
      <c r="L3" s="28">
        <f t="shared" ca="1" si="2"/>
        <v>1</v>
      </c>
      <c r="M3" s="28">
        <f t="shared" ca="1" si="3"/>
        <v>2</v>
      </c>
      <c r="N3" s="54"/>
      <c r="O3" s="55">
        <v>0</v>
      </c>
      <c r="P3" s="56">
        <v>0</v>
      </c>
      <c r="Q3" s="54">
        <v>0</v>
      </c>
      <c r="R3" s="54">
        <v>0</v>
      </c>
      <c r="S3" s="54"/>
      <c r="T3" s="29">
        <v>36634</v>
      </c>
      <c r="U3" s="34">
        <f t="shared" ca="1" si="4"/>
        <v>41771</v>
      </c>
      <c r="V3" s="28">
        <f t="shared" ref="V3:V4" ca="1" si="7">DATEDIF(T3,U3,"Y")</f>
        <v>14</v>
      </c>
      <c r="W3" s="28">
        <f t="shared" ca="1" si="5"/>
        <v>0</v>
      </c>
      <c r="X3" s="28">
        <f t="shared" ca="1" si="6"/>
        <v>25</v>
      </c>
      <c r="Y3" s="10">
        <f>LOOKUP(9.99999999999999E+307,CHOOSE({1,2},0,LOOKUP(2,1/(#REF!=$E3),#REF!)))</f>
        <v>0</v>
      </c>
      <c r="Z3" s="74">
        <v>390</v>
      </c>
      <c r="AA3" s="10"/>
    </row>
    <row r="4" spans="1:27">
      <c r="A4" s="63">
        <f>T4</f>
        <v>37370</v>
      </c>
      <c r="B4" s="29">
        <v>41062</v>
      </c>
      <c r="C4" s="53">
        <v>37370</v>
      </c>
      <c r="D4" s="29" t="s">
        <v>15</v>
      </c>
      <c r="E4" s="10" t="s">
        <v>43</v>
      </c>
      <c r="F4" s="10" t="s">
        <v>44</v>
      </c>
      <c r="G4" s="10" t="s">
        <v>44</v>
      </c>
      <c r="H4" s="10" t="s">
        <v>29</v>
      </c>
      <c r="I4" s="29">
        <v>27760</v>
      </c>
      <c r="J4" s="76">
        <f t="shared" ca="1" si="0"/>
        <v>41771</v>
      </c>
      <c r="K4" s="28">
        <f t="shared" ca="1" si="1"/>
        <v>38</v>
      </c>
      <c r="L4" s="28">
        <f t="shared" ca="1" si="2"/>
        <v>4</v>
      </c>
      <c r="M4" s="28">
        <f t="shared" ca="1" si="3"/>
        <v>11</v>
      </c>
      <c r="N4" s="54"/>
      <c r="O4" s="55">
        <v>0</v>
      </c>
      <c r="P4" s="56">
        <v>0</v>
      </c>
      <c r="Q4" s="54">
        <v>0</v>
      </c>
      <c r="R4" s="54">
        <v>0</v>
      </c>
      <c r="S4" s="54"/>
      <c r="T4" s="29">
        <v>37370</v>
      </c>
      <c r="U4" s="34">
        <f t="shared" ca="1" si="4"/>
        <v>41771</v>
      </c>
      <c r="V4" s="28">
        <f t="shared" ca="1" si="7"/>
        <v>12</v>
      </c>
      <c r="W4" s="28">
        <f t="shared" ca="1" si="5"/>
        <v>0</v>
      </c>
      <c r="X4" s="28">
        <f t="shared" ca="1" si="6"/>
        <v>19</v>
      </c>
      <c r="Y4" s="10">
        <f>LOOKUP(9.99999999999999E+307,CHOOSE({1,2},0,LOOKUP(2,1/(#REF!=$E4),#REF!)))</f>
        <v>0</v>
      </c>
      <c r="Z4" s="74">
        <v>455</v>
      </c>
      <c r="AA4" s="10"/>
    </row>
  </sheetData>
  <autoFilter ref="B1:AA4">
    <filterColumn colId="20" showButton="0"/>
    <filterColumn colId="21" showButton="0"/>
  </autoFilter>
  <mergeCells count="1">
    <mergeCell ref="V1:X1"/>
  </mergeCells>
  <phoneticPr fontId="8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5</vt:i4>
      </vt:variant>
    </vt:vector>
  </HeadingPairs>
  <TitlesOfParts>
    <vt:vector size="9" baseType="lpstr">
      <vt:lpstr>Sheet2</vt:lpstr>
      <vt:lpstr>Form</vt:lpstr>
      <vt:lpstr>Template</vt:lpstr>
      <vt:lpstr>DataEmp</vt:lpstr>
      <vt:lpstr>Form!Print_Area</vt:lpstr>
      <vt:lpstr>ค่าแรง_Emp</vt:lpstr>
      <vt:lpstr>ชื่อสกุล_Emp</vt:lpstr>
      <vt:lpstr>ประกัน_Emp</vt:lpstr>
      <vt:lpstr>รหัส_Emp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Sukanda</dc:creator>
  <cp:lastModifiedBy>Mr.KKD</cp:lastModifiedBy>
  <cp:lastPrinted>2014-05-12T04:11:08Z</cp:lastPrinted>
  <dcterms:created xsi:type="dcterms:W3CDTF">2011-03-31T09:56:03Z</dcterms:created>
  <dcterms:modified xsi:type="dcterms:W3CDTF">2014-05-12T07:02:34Z</dcterms:modified>
</cp:coreProperties>
</file>